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janvanc\Desktop\"/>
    </mc:Choice>
  </mc:AlternateContent>
  <xr:revisionPtr revIDLastSave="0" documentId="13_ncr:1_{C3D826A8-43C2-4C32-983E-4D8A33FFB34B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1593-2-17-Strelnice - VEN..." sheetId="2" r:id="rId2"/>
  </sheets>
  <calcPr calcId="181029"/>
</workbook>
</file>

<file path=xl/calcChain.xml><?xml version="1.0" encoding="utf-8"?>
<calcChain xmlns="http://schemas.openxmlformats.org/spreadsheetml/2006/main">
  <c r="AY88" i="1" l="1"/>
  <c r="AX88" i="1"/>
  <c r="BI414" i="2"/>
  <c r="BH414" i="2"/>
  <c r="BG414" i="2"/>
  <c r="BF414" i="2"/>
  <c r="BE414" i="2"/>
  <c r="BK414" i="2"/>
  <c r="BK413" i="2" s="1"/>
  <c r="BI412" i="2"/>
  <c r="BH412" i="2"/>
  <c r="BG412" i="2"/>
  <c r="BF412" i="2"/>
  <c r="AA412" i="2"/>
  <c r="AA411" i="2" s="1"/>
  <c r="AA410" i="2" s="1"/>
  <c r="Y412" i="2"/>
  <c r="Y411" i="2" s="1"/>
  <c r="Y410" i="2" s="1"/>
  <c r="W412" i="2"/>
  <c r="W411" i="2" s="1"/>
  <c r="W410" i="2" s="1"/>
  <c r="BK412" i="2"/>
  <c r="BK411" i="2" s="1"/>
  <c r="N411" i="2" s="1"/>
  <c r="N98" i="2" s="1"/>
  <c r="N412" i="2"/>
  <c r="BE412" i="2" s="1"/>
  <c r="BI409" i="2"/>
  <c r="BH409" i="2"/>
  <c r="BG409" i="2"/>
  <c r="BF409" i="2"/>
  <c r="AA409" i="2"/>
  <c r="Y409" i="2"/>
  <c r="W409" i="2"/>
  <c r="BK409" i="2"/>
  <c r="N409" i="2"/>
  <c r="BE409" i="2" s="1"/>
  <c r="BI408" i="2"/>
  <c r="BH408" i="2"/>
  <c r="BG408" i="2"/>
  <c r="BF408" i="2"/>
  <c r="AA408" i="2"/>
  <c r="Y408" i="2"/>
  <c r="W408" i="2"/>
  <c r="BK408" i="2"/>
  <c r="N408" i="2"/>
  <c r="BE408" i="2" s="1"/>
  <c r="BI407" i="2"/>
  <c r="BH407" i="2"/>
  <c r="BG407" i="2"/>
  <c r="BF407" i="2"/>
  <c r="AA407" i="2"/>
  <c r="Y407" i="2"/>
  <c r="W407" i="2"/>
  <c r="BK407" i="2"/>
  <c r="N407" i="2"/>
  <c r="BE407" i="2" s="1"/>
  <c r="BI406" i="2"/>
  <c r="BH406" i="2"/>
  <c r="BG406" i="2"/>
  <c r="BF406" i="2"/>
  <c r="AA406" i="2"/>
  <c r="Y406" i="2"/>
  <c r="W406" i="2"/>
  <c r="BK406" i="2"/>
  <c r="N406" i="2"/>
  <c r="BE406" i="2" s="1"/>
  <c r="BI405" i="2"/>
  <c r="BH405" i="2"/>
  <c r="BG405" i="2"/>
  <c r="BF405" i="2"/>
  <c r="AA405" i="2"/>
  <c r="Y405" i="2"/>
  <c r="W405" i="2"/>
  <c r="BK405" i="2"/>
  <c r="N405" i="2"/>
  <c r="BE405" i="2" s="1"/>
  <c r="BI402" i="2"/>
  <c r="BH402" i="2"/>
  <c r="BG402" i="2"/>
  <c r="BF402" i="2"/>
  <c r="AA402" i="2"/>
  <c r="Y402" i="2"/>
  <c r="W402" i="2"/>
  <c r="BK402" i="2"/>
  <c r="N402" i="2"/>
  <c r="BE402" i="2" s="1"/>
  <c r="BI401" i="2"/>
  <c r="BH401" i="2"/>
  <c r="BG401" i="2"/>
  <c r="BF401" i="2"/>
  <c r="AA401" i="2"/>
  <c r="Y401" i="2"/>
  <c r="W401" i="2"/>
  <c r="BK401" i="2"/>
  <c r="N401" i="2"/>
  <c r="BE401" i="2" s="1"/>
  <c r="BI400" i="2"/>
  <c r="BH400" i="2"/>
  <c r="BG400" i="2"/>
  <c r="BF400" i="2"/>
  <c r="AA400" i="2"/>
  <c r="Y400" i="2"/>
  <c r="W400" i="2"/>
  <c r="BK400" i="2"/>
  <c r="N400" i="2"/>
  <c r="BE400" i="2" s="1"/>
  <c r="BI399" i="2"/>
  <c r="BH399" i="2"/>
  <c r="BG399" i="2"/>
  <c r="BF399" i="2"/>
  <c r="BE399" i="2"/>
  <c r="AA399" i="2"/>
  <c r="Y399" i="2"/>
  <c r="W399" i="2"/>
  <c r="BK399" i="2"/>
  <c r="N399" i="2"/>
  <c r="BI398" i="2"/>
  <c r="BH398" i="2"/>
  <c r="BG398" i="2"/>
  <c r="BF398" i="2"/>
  <c r="AA398" i="2"/>
  <c r="Y398" i="2"/>
  <c r="W398" i="2"/>
  <c r="BK398" i="2"/>
  <c r="N398" i="2"/>
  <c r="BE398" i="2" s="1"/>
  <c r="BI397" i="2"/>
  <c r="BH397" i="2"/>
  <c r="BG397" i="2"/>
  <c r="BF397" i="2"/>
  <c r="AA397" i="2"/>
  <c r="Y397" i="2"/>
  <c r="W397" i="2"/>
  <c r="BK397" i="2"/>
  <c r="N397" i="2"/>
  <c r="BE397" i="2" s="1"/>
  <c r="BI395" i="2"/>
  <c r="BH395" i="2"/>
  <c r="BG395" i="2"/>
  <c r="BF395" i="2"/>
  <c r="AA395" i="2"/>
  <c r="AA394" i="2" s="1"/>
  <c r="Y395" i="2"/>
  <c r="Y394" i="2" s="1"/>
  <c r="W395" i="2"/>
  <c r="W394" i="2" s="1"/>
  <c r="BK395" i="2"/>
  <c r="BK394" i="2" s="1"/>
  <c r="N394" i="2" s="1"/>
  <c r="N93" i="2" s="1"/>
  <c r="N395" i="2"/>
  <c r="BE395" i="2" s="1"/>
  <c r="BI393" i="2"/>
  <c r="BH393" i="2"/>
  <c r="BG393" i="2"/>
  <c r="BF393" i="2"/>
  <c r="AA393" i="2"/>
  <c r="Y393" i="2"/>
  <c r="W393" i="2"/>
  <c r="BK393" i="2"/>
  <c r="N393" i="2"/>
  <c r="BE393" i="2" s="1"/>
  <c r="BI392" i="2"/>
  <c r="BH392" i="2"/>
  <c r="BG392" i="2"/>
  <c r="BF392" i="2"/>
  <c r="AA392" i="2"/>
  <c r="Y392" i="2"/>
  <c r="W392" i="2"/>
  <c r="BK392" i="2"/>
  <c r="N392" i="2"/>
  <c r="BE392" i="2" s="1"/>
  <c r="BI391" i="2"/>
  <c r="BH391" i="2"/>
  <c r="BG391" i="2"/>
  <c r="BF391" i="2"/>
  <c r="AA391" i="2"/>
  <c r="Y391" i="2"/>
  <c r="W391" i="2"/>
  <c r="BK391" i="2"/>
  <c r="N391" i="2"/>
  <c r="BE391" i="2" s="1"/>
  <c r="BI390" i="2"/>
  <c r="BH390" i="2"/>
  <c r="BG390" i="2"/>
  <c r="BF390" i="2"/>
  <c r="AA390" i="2"/>
  <c r="Y390" i="2"/>
  <c r="W390" i="2"/>
  <c r="BK390" i="2"/>
  <c r="N390" i="2"/>
  <c r="BE390" i="2" s="1"/>
  <c r="BI389" i="2"/>
  <c r="BH389" i="2"/>
  <c r="BG389" i="2"/>
  <c r="BF389" i="2"/>
  <c r="BE389" i="2"/>
  <c r="AA389" i="2"/>
  <c r="Y389" i="2"/>
  <c r="W389" i="2"/>
  <c r="BK389" i="2"/>
  <c r="N389" i="2"/>
  <c r="BI388" i="2"/>
  <c r="BH388" i="2"/>
  <c r="BG388" i="2"/>
  <c r="BF388" i="2"/>
  <c r="AA388" i="2"/>
  <c r="Y388" i="2"/>
  <c r="W388" i="2"/>
  <c r="BK388" i="2"/>
  <c r="N388" i="2"/>
  <c r="BE388" i="2" s="1"/>
  <c r="BI387" i="2"/>
  <c r="BH387" i="2"/>
  <c r="BG387" i="2"/>
  <c r="BF387" i="2"/>
  <c r="AA387" i="2"/>
  <c r="Y387" i="2"/>
  <c r="W387" i="2"/>
  <c r="BK387" i="2"/>
  <c r="N387" i="2"/>
  <c r="BE387" i="2" s="1"/>
  <c r="BI386" i="2"/>
  <c r="BH386" i="2"/>
  <c r="BG386" i="2"/>
  <c r="BF386" i="2"/>
  <c r="AA386" i="2"/>
  <c r="Y386" i="2"/>
  <c r="W386" i="2"/>
  <c r="BK386" i="2"/>
  <c r="N386" i="2"/>
  <c r="BE386" i="2" s="1"/>
  <c r="BI385" i="2"/>
  <c r="BH385" i="2"/>
  <c r="BG385" i="2"/>
  <c r="BF385" i="2"/>
  <c r="AA385" i="2"/>
  <c r="Y385" i="2"/>
  <c r="W385" i="2"/>
  <c r="BK385" i="2"/>
  <c r="N385" i="2"/>
  <c r="BE385" i="2" s="1"/>
  <c r="BI384" i="2"/>
  <c r="BH384" i="2"/>
  <c r="BG384" i="2"/>
  <c r="BF384" i="2"/>
  <c r="AA384" i="2"/>
  <c r="Y384" i="2"/>
  <c r="W384" i="2"/>
  <c r="BK384" i="2"/>
  <c r="N384" i="2"/>
  <c r="BE384" i="2" s="1"/>
  <c r="BI383" i="2"/>
  <c r="BH383" i="2"/>
  <c r="BG383" i="2"/>
  <c r="BF383" i="2"/>
  <c r="AA383" i="2"/>
  <c r="Y383" i="2"/>
  <c r="W383" i="2"/>
  <c r="BK383" i="2"/>
  <c r="N383" i="2"/>
  <c r="BE383" i="2" s="1"/>
  <c r="BI382" i="2"/>
  <c r="BH382" i="2"/>
  <c r="BG382" i="2"/>
  <c r="BF382" i="2"/>
  <c r="AA382" i="2"/>
  <c r="Y382" i="2"/>
  <c r="W382" i="2"/>
  <c r="BK382" i="2"/>
  <c r="N382" i="2"/>
  <c r="BE382" i="2" s="1"/>
  <c r="BI381" i="2"/>
  <c r="BH381" i="2"/>
  <c r="BG381" i="2"/>
  <c r="BF381" i="2"/>
  <c r="BE381" i="2"/>
  <c r="AA381" i="2"/>
  <c r="Y381" i="2"/>
  <c r="W381" i="2"/>
  <c r="BK381" i="2"/>
  <c r="N381" i="2"/>
  <c r="BI380" i="2"/>
  <c r="BH380" i="2"/>
  <c r="BG380" i="2"/>
  <c r="BF380" i="2"/>
  <c r="AA380" i="2"/>
  <c r="Y380" i="2"/>
  <c r="W380" i="2"/>
  <c r="BK380" i="2"/>
  <c r="N380" i="2"/>
  <c r="BE380" i="2" s="1"/>
  <c r="BI379" i="2"/>
  <c r="BH379" i="2"/>
  <c r="BG379" i="2"/>
  <c r="BF379" i="2"/>
  <c r="AA379" i="2"/>
  <c r="Y379" i="2"/>
  <c r="W379" i="2"/>
  <c r="BK379" i="2"/>
  <c r="N379" i="2"/>
  <c r="BE379" i="2" s="1"/>
  <c r="BI378" i="2"/>
  <c r="BH378" i="2"/>
  <c r="BG378" i="2"/>
  <c r="BF378" i="2"/>
  <c r="AA378" i="2"/>
  <c r="Y378" i="2"/>
  <c r="W378" i="2"/>
  <c r="BK378" i="2"/>
  <c r="N378" i="2"/>
  <c r="BE378" i="2" s="1"/>
  <c r="BI377" i="2"/>
  <c r="BH377" i="2"/>
  <c r="BG377" i="2"/>
  <c r="BF377" i="2"/>
  <c r="AA377" i="2"/>
  <c r="Y377" i="2"/>
  <c r="W377" i="2"/>
  <c r="BK377" i="2"/>
  <c r="N377" i="2"/>
  <c r="BE377" i="2" s="1"/>
  <c r="BI376" i="2"/>
  <c r="BH376" i="2"/>
  <c r="BG376" i="2"/>
  <c r="BF376" i="2"/>
  <c r="AA376" i="2"/>
  <c r="Y376" i="2"/>
  <c r="W376" i="2"/>
  <c r="BK376" i="2"/>
  <c r="N376" i="2"/>
  <c r="BE376" i="2" s="1"/>
  <c r="BI375" i="2"/>
  <c r="BH375" i="2"/>
  <c r="BG375" i="2"/>
  <c r="BF375" i="2"/>
  <c r="AA375" i="2"/>
  <c r="Y375" i="2"/>
  <c r="W375" i="2"/>
  <c r="BK375" i="2"/>
  <c r="N375" i="2"/>
  <c r="BE375" i="2" s="1"/>
  <c r="BI374" i="2"/>
  <c r="BH374" i="2"/>
  <c r="BG374" i="2"/>
  <c r="BF374" i="2"/>
  <c r="AA374" i="2"/>
  <c r="Y374" i="2"/>
  <c r="W374" i="2"/>
  <c r="BK374" i="2"/>
  <c r="N374" i="2"/>
  <c r="BE374" i="2" s="1"/>
  <c r="BI373" i="2"/>
  <c r="BH373" i="2"/>
  <c r="BG373" i="2"/>
  <c r="BF373" i="2"/>
  <c r="BE373" i="2"/>
  <c r="AA373" i="2"/>
  <c r="Y373" i="2"/>
  <c r="W373" i="2"/>
  <c r="BK373" i="2"/>
  <c r="N373" i="2"/>
  <c r="BI372" i="2"/>
  <c r="BH372" i="2"/>
  <c r="BG372" i="2"/>
  <c r="BF372" i="2"/>
  <c r="AA372" i="2"/>
  <c r="Y372" i="2"/>
  <c r="W372" i="2"/>
  <c r="BK372" i="2"/>
  <c r="N372" i="2"/>
  <c r="BE372" i="2" s="1"/>
  <c r="BI371" i="2"/>
  <c r="BH371" i="2"/>
  <c r="BG371" i="2"/>
  <c r="BF371" i="2"/>
  <c r="AA371" i="2"/>
  <c r="Y371" i="2"/>
  <c r="W371" i="2"/>
  <c r="BK371" i="2"/>
  <c r="N371" i="2"/>
  <c r="BE371" i="2" s="1"/>
  <c r="BI370" i="2"/>
  <c r="BH370" i="2"/>
  <c r="BG370" i="2"/>
  <c r="BF370" i="2"/>
  <c r="AA370" i="2"/>
  <c r="Y370" i="2"/>
  <c r="W370" i="2"/>
  <c r="BK370" i="2"/>
  <c r="N370" i="2"/>
  <c r="BE370" i="2" s="1"/>
  <c r="BI369" i="2"/>
  <c r="BH369" i="2"/>
  <c r="BG369" i="2"/>
  <c r="BF369" i="2"/>
  <c r="AA369" i="2"/>
  <c r="Y369" i="2"/>
  <c r="W369" i="2"/>
  <c r="BK369" i="2"/>
  <c r="N369" i="2"/>
  <c r="BE369" i="2" s="1"/>
  <c r="BI368" i="2"/>
  <c r="BH368" i="2"/>
  <c r="BG368" i="2"/>
  <c r="BF368" i="2"/>
  <c r="AA368" i="2"/>
  <c r="Y368" i="2"/>
  <c r="W368" i="2"/>
  <c r="BK368" i="2"/>
  <c r="N368" i="2"/>
  <c r="BE368" i="2" s="1"/>
  <c r="BI367" i="2"/>
  <c r="BH367" i="2"/>
  <c r="BG367" i="2"/>
  <c r="BF367" i="2"/>
  <c r="AA367" i="2"/>
  <c r="Y367" i="2"/>
  <c r="W367" i="2"/>
  <c r="BK367" i="2"/>
  <c r="N367" i="2"/>
  <c r="BE367" i="2" s="1"/>
  <c r="BI366" i="2"/>
  <c r="BH366" i="2"/>
  <c r="BG366" i="2"/>
  <c r="BF366" i="2"/>
  <c r="AA366" i="2"/>
  <c r="Y366" i="2"/>
  <c r="W366" i="2"/>
  <c r="BK366" i="2"/>
  <c r="N366" i="2"/>
  <c r="BE366" i="2" s="1"/>
  <c r="BI365" i="2"/>
  <c r="BH365" i="2"/>
  <c r="BG365" i="2"/>
  <c r="BF365" i="2"/>
  <c r="BE365" i="2"/>
  <c r="AA365" i="2"/>
  <c r="Y365" i="2"/>
  <c r="W365" i="2"/>
  <c r="BK365" i="2"/>
  <c r="N365" i="2"/>
  <c r="BI364" i="2"/>
  <c r="BH364" i="2"/>
  <c r="BG364" i="2"/>
  <c r="BF364" i="2"/>
  <c r="AA364" i="2"/>
  <c r="Y364" i="2"/>
  <c r="W364" i="2"/>
  <c r="BK364" i="2"/>
  <c r="N364" i="2"/>
  <c r="BE364" i="2" s="1"/>
  <c r="BI363" i="2"/>
  <c r="BH363" i="2"/>
  <c r="BG363" i="2"/>
  <c r="BF363" i="2"/>
  <c r="AA363" i="2"/>
  <c r="Y363" i="2"/>
  <c r="W363" i="2"/>
  <c r="BK363" i="2"/>
  <c r="N363" i="2"/>
  <c r="BE363" i="2" s="1"/>
  <c r="BI362" i="2"/>
  <c r="BH362" i="2"/>
  <c r="BG362" i="2"/>
  <c r="BF362" i="2"/>
  <c r="AA362" i="2"/>
  <c r="Y362" i="2"/>
  <c r="W362" i="2"/>
  <c r="BK362" i="2"/>
  <c r="N362" i="2"/>
  <c r="BE362" i="2" s="1"/>
  <c r="BI361" i="2"/>
  <c r="BH361" i="2"/>
  <c r="BG361" i="2"/>
  <c r="BF361" i="2"/>
  <c r="AA361" i="2"/>
  <c r="Y361" i="2"/>
  <c r="W361" i="2"/>
  <c r="BK361" i="2"/>
  <c r="N361" i="2"/>
  <c r="BE361" i="2" s="1"/>
  <c r="BI360" i="2"/>
  <c r="BH360" i="2"/>
  <c r="BG360" i="2"/>
  <c r="BF360" i="2"/>
  <c r="AA360" i="2"/>
  <c r="Y360" i="2"/>
  <c r="W360" i="2"/>
  <c r="BK360" i="2"/>
  <c r="N360" i="2"/>
  <c r="BE360" i="2" s="1"/>
  <c r="BI359" i="2"/>
  <c r="BH359" i="2"/>
  <c r="BG359" i="2"/>
  <c r="BF359" i="2"/>
  <c r="AA359" i="2"/>
  <c r="Y359" i="2"/>
  <c r="W359" i="2"/>
  <c r="BK359" i="2"/>
  <c r="N359" i="2"/>
  <c r="BE359" i="2" s="1"/>
  <c r="BI358" i="2"/>
  <c r="BH358" i="2"/>
  <c r="BG358" i="2"/>
  <c r="BF358" i="2"/>
  <c r="AA358" i="2"/>
  <c r="Y358" i="2"/>
  <c r="W358" i="2"/>
  <c r="BK358" i="2"/>
  <c r="N358" i="2"/>
  <c r="BE358" i="2" s="1"/>
  <c r="BI357" i="2"/>
  <c r="BH357" i="2"/>
  <c r="BG357" i="2"/>
  <c r="BF357" i="2"/>
  <c r="BE357" i="2"/>
  <c r="AA357" i="2"/>
  <c r="Y357" i="2"/>
  <c r="W357" i="2"/>
  <c r="BK357" i="2"/>
  <c r="N357" i="2"/>
  <c r="BI356" i="2"/>
  <c r="BH356" i="2"/>
  <c r="BG356" i="2"/>
  <c r="BF356" i="2"/>
  <c r="AA356" i="2"/>
  <c r="Y356" i="2"/>
  <c r="W356" i="2"/>
  <c r="BK356" i="2"/>
  <c r="N356" i="2"/>
  <c r="BE356" i="2" s="1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W353" i="2"/>
  <c r="BK353" i="2"/>
  <c r="N353" i="2"/>
  <c r="BE353" i="2" s="1"/>
  <c r="BI352" i="2"/>
  <c r="BH352" i="2"/>
  <c r="BG352" i="2"/>
  <c r="BF352" i="2"/>
  <c r="AA352" i="2"/>
  <c r="Y352" i="2"/>
  <c r="W352" i="2"/>
  <c r="BK352" i="2"/>
  <c r="N352" i="2"/>
  <c r="BE352" i="2" s="1"/>
  <c r="BI351" i="2"/>
  <c r="BH351" i="2"/>
  <c r="BG351" i="2"/>
  <c r="BF351" i="2"/>
  <c r="AA351" i="2"/>
  <c r="Y351" i="2"/>
  <c r="W351" i="2"/>
  <c r="BK351" i="2"/>
  <c r="N351" i="2"/>
  <c r="BE351" i="2" s="1"/>
  <c r="BI350" i="2"/>
  <c r="BH350" i="2"/>
  <c r="BG350" i="2"/>
  <c r="BF350" i="2"/>
  <c r="AA350" i="2"/>
  <c r="Y350" i="2"/>
  <c r="W350" i="2"/>
  <c r="BK350" i="2"/>
  <c r="N350" i="2"/>
  <c r="BE350" i="2" s="1"/>
  <c r="BI349" i="2"/>
  <c r="BH349" i="2"/>
  <c r="BG349" i="2"/>
  <c r="BF349" i="2"/>
  <c r="BE349" i="2"/>
  <c r="AA349" i="2"/>
  <c r="Y349" i="2"/>
  <c r="W349" i="2"/>
  <c r="BK349" i="2"/>
  <c r="N349" i="2"/>
  <c r="BI348" i="2"/>
  <c r="BH348" i="2"/>
  <c r="BG348" i="2"/>
  <c r="BF348" i="2"/>
  <c r="AA348" i="2"/>
  <c r="Y348" i="2"/>
  <c r="W348" i="2"/>
  <c r="BK348" i="2"/>
  <c r="N348" i="2"/>
  <c r="BE348" i="2" s="1"/>
  <c r="BI347" i="2"/>
  <c r="BH347" i="2"/>
  <c r="BG347" i="2"/>
  <c r="BF347" i="2"/>
  <c r="AA347" i="2"/>
  <c r="Y347" i="2"/>
  <c r="W347" i="2"/>
  <c r="BK347" i="2"/>
  <c r="N347" i="2"/>
  <c r="BE347" i="2" s="1"/>
  <c r="BI346" i="2"/>
  <c r="BH346" i="2"/>
  <c r="BG346" i="2"/>
  <c r="BF346" i="2"/>
  <c r="AA346" i="2"/>
  <c r="Y346" i="2"/>
  <c r="W346" i="2"/>
  <c r="BK346" i="2"/>
  <c r="N346" i="2"/>
  <c r="BE346" i="2" s="1"/>
  <c r="BI345" i="2"/>
  <c r="BH345" i="2"/>
  <c r="BG345" i="2"/>
  <c r="BF345" i="2"/>
  <c r="AA345" i="2"/>
  <c r="Y345" i="2"/>
  <c r="W345" i="2"/>
  <c r="BK345" i="2"/>
  <c r="N345" i="2"/>
  <c r="BE345" i="2" s="1"/>
  <c r="BI344" i="2"/>
  <c r="BH344" i="2"/>
  <c r="BG344" i="2"/>
  <c r="BF344" i="2"/>
  <c r="AA344" i="2"/>
  <c r="Y344" i="2"/>
  <c r="W344" i="2"/>
  <c r="BK344" i="2"/>
  <c r="N344" i="2"/>
  <c r="BE344" i="2" s="1"/>
  <c r="BI343" i="2"/>
  <c r="BH343" i="2"/>
  <c r="BG343" i="2"/>
  <c r="BF343" i="2"/>
  <c r="AA343" i="2"/>
  <c r="Y343" i="2"/>
  <c r="W343" i="2"/>
  <c r="BK343" i="2"/>
  <c r="N343" i="2"/>
  <c r="BE343" i="2" s="1"/>
  <c r="BI342" i="2"/>
  <c r="BH342" i="2"/>
  <c r="BG342" i="2"/>
  <c r="BF342" i="2"/>
  <c r="AA342" i="2"/>
  <c r="Y342" i="2"/>
  <c r="W342" i="2"/>
  <c r="BK342" i="2"/>
  <c r="N342" i="2"/>
  <c r="BE342" i="2" s="1"/>
  <c r="BI341" i="2"/>
  <c r="BH341" i="2"/>
  <c r="BG341" i="2"/>
  <c r="BF341" i="2"/>
  <c r="BE341" i="2"/>
  <c r="AA341" i="2"/>
  <c r="Y341" i="2"/>
  <c r="W341" i="2"/>
  <c r="BK341" i="2"/>
  <c r="N341" i="2"/>
  <c r="BI340" i="2"/>
  <c r="BH340" i="2"/>
  <c r="BG340" i="2"/>
  <c r="BF340" i="2"/>
  <c r="AA340" i="2"/>
  <c r="Y340" i="2"/>
  <c r="W340" i="2"/>
  <c r="BK340" i="2"/>
  <c r="N340" i="2"/>
  <c r="BE340" i="2" s="1"/>
  <c r="BI339" i="2"/>
  <c r="BH339" i="2"/>
  <c r="BG339" i="2"/>
  <c r="BF339" i="2"/>
  <c r="AA339" i="2"/>
  <c r="Y339" i="2"/>
  <c r="W339" i="2"/>
  <c r="BK339" i="2"/>
  <c r="N339" i="2"/>
  <c r="BE339" i="2" s="1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AA336" i="2"/>
  <c r="Y336" i="2"/>
  <c r="W336" i="2"/>
  <c r="BK336" i="2"/>
  <c r="N336" i="2"/>
  <c r="BE336" i="2" s="1"/>
  <c r="BI335" i="2"/>
  <c r="BH335" i="2"/>
  <c r="BG335" i="2"/>
  <c r="BF335" i="2"/>
  <c r="AA335" i="2"/>
  <c r="Y335" i="2"/>
  <c r="W335" i="2"/>
  <c r="BK335" i="2"/>
  <c r="N335" i="2"/>
  <c r="BE335" i="2" s="1"/>
  <c r="BI334" i="2"/>
  <c r="BH334" i="2"/>
  <c r="BG334" i="2"/>
  <c r="BF334" i="2"/>
  <c r="AA334" i="2"/>
  <c r="Y334" i="2"/>
  <c r="W334" i="2"/>
  <c r="BK334" i="2"/>
  <c r="N334" i="2"/>
  <c r="BE334" i="2" s="1"/>
  <c r="BI333" i="2"/>
  <c r="BH333" i="2"/>
  <c r="BG333" i="2"/>
  <c r="BF333" i="2"/>
  <c r="BE333" i="2"/>
  <c r="AA333" i="2"/>
  <c r="Y333" i="2"/>
  <c r="W333" i="2"/>
  <c r="BK333" i="2"/>
  <c r="N333" i="2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BE327" i="2"/>
  <c r="AA327" i="2"/>
  <c r="Y327" i="2"/>
  <c r="W327" i="2"/>
  <c r="BK327" i="2"/>
  <c r="N327" i="2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BE325" i="2"/>
  <c r="AA325" i="2"/>
  <c r="Y325" i="2"/>
  <c r="W325" i="2"/>
  <c r="BK325" i="2"/>
  <c r="N325" i="2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BE321" i="2"/>
  <c r="AA321" i="2"/>
  <c r="Y321" i="2"/>
  <c r="W321" i="2"/>
  <c r="BK321" i="2"/>
  <c r="N321" i="2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BE319" i="2"/>
  <c r="AA319" i="2"/>
  <c r="Y319" i="2"/>
  <c r="W319" i="2"/>
  <c r="BK319" i="2"/>
  <c r="N319" i="2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BE317" i="2"/>
  <c r="AA317" i="2"/>
  <c r="Y317" i="2"/>
  <c r="W317" i="2"/>
  <c r="BK317" i="2"/>
  <c r="N317" i="2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2" i="2"/>
  <c r="BH312" i="2"/>
  <c r="BG312" i="2"/>
  <c r="BF312" i="2"/>
  <c r="BE312" i="2"/>
  <c r="AA312" i="2"/>
  <c r="Y312" i="2"/>
  <c r="W312" i="2"/>
  <c r="BK312" i="2"/>
  <c r="N312" i="2"/>
  <c r="BI311" i="2"/>
  <c r="BH311" i="2"/>
  <c r="BG311" i="2"/>
  <c r="BF311" i="2"/>
  <c r="AA311" i="2"/>
  <c r="Y311" i="2"/>
  <c r="W311" i="2"/>
  <c r="BK311" i="2"/>
  <c r="N311" i="2"/>
  <c r="BE311" i="2" s="1"/>
  <c r="BI310" i="2"/>
  <c r="BH310" i="2"/>
  <c r="BG310" i="2"/>
  <c r="BF310" i="2"/>
  <c r="BE310" i="2"/>
  <c r="AA310" i="2"/>
  <c r="Y310" i="2"/>
  <c r="W310" i="2"/>
  <c r="BK310" i="2"/>
  <c r="N310" i="2"/>
  <c r="BI309" i="2"/>
  <c r="BH309" i="2"/>
  <c r="BG309" i="2"/>
  <c r="BF309" i="2"/>
  <c r="AA309" i="2"/>
  <c r="Y309" i="2"/>
  <c r="W309" i="2"/>
  <c r="BK309" i="2"/>
  <c r="N309" i="2"/>
  <c r="BE309" i="2" s="1"/>
  <c r="BI307" i="2"/>
  <c r="BH307" i="2"/>
  <c r="BG307" i="2"/>
  <c r="BF307" i="2"/>
  <c r="AA307" i="2"/>
  <c r="Y307" i="2"/>
  <c r="W307" i="2"/>
  <c r="BK307" i="2"/>
  <c r="N307" i="2"/>
  <c r="BE307" i="2" s="1"/>
  <c r="BI306" i="2"/>
  <c r="BH306" i="2"/>
  <c r="BG306" i="2"/>
  <c r="BF306" i="2"/>
  <c r="AA306" i="2"/>
  <c r="Y306" i="2"/>
  <c r="W306" i="2"/>
  <c r="BK306" i="2"/>
  <c r="N306" i="2"/>
  <c r="BE306" i="2" s="1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AA304" i="2"/>
  <c r="Y304" i="2"/>
  <c r="W304" i="2"/>
  <c r="BK304" i="2"/>
  <c r="N304" i="2"/>
  <c r="BE304" i="2" s="1"/>
  <c r="BI290" i="2"/>
  <c r="BH290" i="2"/>
  <c r="BG290" i="2"/>
  <c r="BF290" i="2"/>
  <c r="BE290" i="2"/>
  <c r="AA290" i="2"/>
  <c r="Y290" i="2"/>
  <c r="W290" i="2"/>
  <c r="BK290" i="2"/>
  <c r="N290" i="2"/>
  <c r="BI286" i="2"/>
  <c r="BH286" i="2"/>
  <c r="BG286" i="2"/>
  <c r="BF286" i="2"/>
  <c r="BE286" i="2"/>
  <c r="AA286" i="2"/>
  <c r="Y286" i="2"/>
  <c r="W286" i="2"/>
  <c r="BK286" i="2"/>
  <c r="N286" i="2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AA284" i="2"/>
  <c r="Y284" i="2"/>
  <c r="W284" i="2"/>
  <c r="BK284" i="2"/>
  <c r="N284" i="2"/>
  <c r="BE284" i="2" s="1"/>
  <c r="BI283" i="2"/>
  <c r="BH283" i="2"/>
  <c r="BG283" i="2"/>
  <c r="BF283" i="2"/>
  <c r="AA283" i="2"/>
  <c r="Y283" i="2"/>
  <c r="W283" i="2"/>
  <c r="BK283" i="2"/>
  <c r="N283" i="2"/>
  <c r="BE283" i="2" s="1"/>
  <c r="BI271" i="2"/>
  <c r="BH271" i="2"/>
  <c r="BG271" i="2"/>
  <c r="BF271" i="2"/>
  <c r="AA271" i="2"/>
  <c r="Y271" i="2"/>
  <c r="W271" i="2"/>
  <c r="BK271" i="2"/>
  <c r="N271" i="2"/>
  <c r="BE271" i="2" s="1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BE267" i="2"/>
  <c r="AA267" i="2"/>
  <c r="Y267" i="2"/>
  <c r="W267" i="2"/>
  <c r="BK267" i="2"/>
  <c r="N267" i="2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BE261" i="2"/>
  <c r="AA261" i="2"/>
  <c r="Y261" i="2"/>
  <c r="W261" i="2"/>
  <c r="BK261" i="2"/>
  <c r="N261" i="2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49" i="2"/>
  <c r="BH249" i="2"/>
  <c r="BG249" i="2"/>
  <c r="BF249" i="2"/>
  <c r="AA249" i="2"/>
  <c r="Y249" i="2"/>
  <c r="W249" i="2"/>
  <c r="BK249" i="2"/>
  <c r="N249" i="2"/>
  <c r="BE249" i="2" s="1"/>
  <c r="BI237" i="2"/>
  <c r="BH237" i="2"/>
  <c r="BG237" i="2"/>
  <c r="BF237" i="2"/>
  <c r="AA237" i="2"/>
  <c r="Y237" i="2"/>
  <c r="W237" i="2"/>
  <c r="BK237" i="2"/>
  <c r="N237" i="2"/>
  <c r="BE237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BE216" i="2"/>
  <c r="AA216" i="2"/>
  <c r="Y216" i="2"/>
  <c r="W216" i="2"/>
  <c r="BK216" i="2"/>
  <c r="N216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BE165" i="2"/>
  <c r="AA165" i="2"/>
  <c r="Y165" i="2"/>
  <c r="W165" i="2"/>
  <c r="BK165" i="2"/>
  <c r="N165" i="2"/>
  <c r="BI160" i="2"/>
  <c r="BH160" i="2"/>
  <c r="BG160" i="2"/>
  <c r="BF160" i="2"/>
  <c r="AA160" i="2"/>
  <c r="Y160" i="2"/>
  <c r="W160" i="2"/>
  <c r="BK160" i="2"/>
  <c r="N160" i="2"/>
  <c r="BE160" i="2" s="1"/>
  <c r="BI153" i="2"/>
  <c r="BH153" i="2"/>
  <c r="BG153" i="2"/>
  <c r="BF153" i="2"/>
  <c r="AA153" i="2"/>
  <c r="Y153" i="2"/>
  <c r="W153" i="2"/>
  <c r="BK153" i="2"/>
  <c r="N153" i="2"/>
  <c r="BE153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6" i="2"/>
  <c r="BH136" i="2"/>
  <c r="BG136" i="2"/>
  <c r="BF136" i="2"/>
  <c r="AA136" i="2"/>
  <c r="Y136" i="2"/>
  <c r="W136" i="2"/>
  <c r="BK136" i="2"/>
  <c r="N136" i="2"/>
  <c r="BE136" i="2" s="1"/>
  <c r="BI128" i="2"/>
  <c r="BH128" i="2"/>
  <c r="BG128" i="2"/>
  <c r="BF128" i="2"/>
  <c r="AA128" i="2"/>
  <c r="Y128" i="2"/>
  <c r="W128" i="2"/>
  <c r="BK128" i="2"/>
  <c r="N128" i="2"/>
  <c r="BE128" i="2" s="1"/>
  <c r="F119" i="2"/>
  <c r="F117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F80" i="2"/>
  <c r="F78" i="2"/>
  <c r="O20" i="2"/>
  <c r="E20" i="2"/>
  <c r="M83" i="2" s="1"/>
  <c r="O19" i="2"/>
  <c r="O17" i="2"/>
  <c r="E17" i="2"/>
  <c r="O16" i="2"/>
  <c r="O14" i="2"/>
  <c r="E14" i="2"/>
  <c r="F122" i="2" s="1"/>
  <c r="O13" i="2"/>
  <c r="O11" i="2"/>
  <c r="E11" i="2"/>
  <c r="F82" i="2" s="1"/>
  <c r="O10" i="2"/>
  <c r="O8" i="2"/>
  <c r="M80" i="2" s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289" i="2" l="1"/>
  <c r="AA289" i="2"/>
  <c r="Y289" i="2"/>
  <c r="W396" i="2"/>
  <c r="AA396" i="2"/>
  <c r="F121" i="2"/>
  <c r="M122" i="2"/>
  <c r="W308" i="2"/>
  <c r="H33" i="2"/>
  <c r="BB88" i="1" s="1"/>
  <c r="BB87" i="1" s="1"/>
  <c r="AX87" i="1" s="1"/>
  <c r="W313" i="2"/>
  <c r="Y396" i="2"/>
  <c r="BK396" i="2"/>
  <c r="N396" i="2" s="1"/>
  <c r="N94" i="2" s="1"/>
  <c r="W404" i="2"/>
  <c r="W403" i="2" s="1"/>
  <c r="BK410" i="2"/>
  <c r="N410" i="2" s="1"/>
  <c r="N97" i="2" s="1"/>
  <c r="BK289" i="2"/>
  <c r="N289" i="2" s="1"/>
  <c r="N90" i="2" s="1"/>
  <c r="M119" i="2"/>
  <c r="BK127" i="2"/>
  <c r="AA127" i="2"/>
  <c r="Y313" i="2"/>
  <c r="AA404" i="2"/>
  <c r="AA403" i="2" s="1"/>
  <c r="H34" i="2"/>
  <c r="BC88" i="1" s="1"/>
  <c r="BC87" i="1" s="1"/>
  <c r="AY87" i="1" s="1"/>
  <c r="H35" i="2"/>
  <c r="BD88" i="1" s="1"/>
  <c r="BD87" i="1" s="1"/>
  <c r="W35" i="1" s="1"/>
  <c r="H32" i="2"/>
  <c r="BA88" i="1" s="1"/>
  <c r="BA87" i="1" s="1"/>
  <c r="W32" i="1" s="1"/>
  <c r="AW87" i="1"/>
  <c r="AK32" i="1" s="1"/>
  <c r="N127" i="2"/>
  <c r="N89" i="2" s="1"/>
  <c r="W33" i="1"/>
  <c r="W127" i="2"/>
  <c r="Y308" i="2"/>
  <c r="AA313" i="2"/>
  <c r="BK404" i="2"/>
  <c r="M82" i="2"/>
  <c r="M121" i="2"/>
  <c r="Y127" i="2"/>
  <c r="AA308" i="2"/>
  <c r="BK313" i="2"/>
  <c r="N313" i="2" s="1"/>
  <c r="N92" i="2" s="1"/>
  <c r="F83" i="2"/>
  <c r="M32" i="2"/>
  <c r="AW88" i="1" s="1"/>
  <c r="BK308" i="2"/>
  <c r="N308" i="2" s="1"/>
  <c r="N91" i="2" s="1"/>
  <c r="Y404" i="2"/>
  <c r="Y403" i="2" s="1"/>
  <c r="Y126" i="2" l="1"/>
  <c r="W126" i="2"/>
  <c r="W125" i="2" s="1"/>
  <c r="AU88" i="1" s="1"/>
  <c r="AU87" i="1" s="1"/>
  <c r="AA126" i="2"/>
  <c r="AA125" i="2" s="1"/>
  <c r="W34" i="1"/>
  <c r="BK403" i="2"/>
  <c r="N403" i="2" s="1"/>
  <c r="N95" i="2" s="1"/>
  <c r="N404" i="2"/>
  <c r="N96" i="2" s="1"/>
  <c r="Y125" i="2"/>
  <c r="BK126" i="2"/>
  <c r="BK125" i="2" l="1"/>
  <c r="N125" i="2" s="1"/>
  <c r="N87" i="2" s="1"/>
  <c r="N126" i="2"/>
  <c r="N88" i="2" s="1"/>
  <c r="BE107" i="2" l="1"/>
  <c r="BE105" i="2"/>
  <c r="BE103" i="2"/>
  <c r="M26" i="2"/>
  <c r="BE104" i="2"/>
  <c r="BE106" i="2"/>
  <c r="BE102" i="2" l="1"/>
  <c r="M27" i="2" l="1"/>
  <c r="L109" i="2"/>
  <c r="H31" i="2"/>
  <c r="AZ88" i="1" s="1"/>
  <c r="AZ87" i="1" s="1"/>
  <c r="M31" i="2"/>
  <c r="AV88" i="1" s="1"/>
  <c r="AT88" i="1" s="1"/>
  <c r="AV87" i="1" l="1"/>
  <c r="AS88" i="1"/>
  <c r="AS87" i="1" s="1"/>
  <c r="M29" i="2"/>
  <c r="AG88" i="1" l="1"/>
  <c r="L37" i="2"/>
  <c r="AT87" i="1"/>
  <c r="AN88" i="1" l="1"/>
  <c r="AG87" i="1"/>
  <c r="AK26" i="1" l="1"/>
  <c r="AG97" i="1"/>
  <c r="AG93" i="1"/>
  <c r="AG100" i="1"/>
  <c r="AG96" i="1"/>
  <c r="AG92" i="1"/>
  <c r="AG94" i="1"/>
  <c r="AG99" i="1"/>
  <c r="AG95" i="1"/>
  <c r="AG98" i="1"/>
  <c r="AG91" i="1"/>
  <c r="AN87" i="1"/>
  <c r="AV92" i="1" l="1"/>
  <c r="BY92" i="1" s="1"/>
  <c r="CD92" i="1"/>
  <c r="CD97" i="1"/>
  <c r="AV97" i="1"/>
  <c r="BY97" i="1" s="1"/>
  <c r="AV95" i="1"/>
  <c r="BY95" i="1" s="1"/>
  <c r="CD95" i="1"/>
  <c r="CD96" i="1"/>
  <c r="AV96" i="1"/>
  <c r="BY96" i="1" s="1"/>
  <c r="CD101" i="1"/>
  <c r="AV101" i="1"/>
  <c r="BY101" i="1" s="1"/>
  <c r="AG90" i="1"/>
  <c r="AV91" i="1"/>
  <c r="BY91" i="1" s="1"/>
  <c r="CD91" i="1"/>
  <c r="AV99" i="1"/>
  <c r="BY99" i="1" s="1"/>
  <c r="CD99" i="1"/>
  <c r="AV100" i="1"/>
  <c r="BY100" i="1" s="1"/>
  <c r="CD100" i="1"/>
  <c r="CD102" i="1"/>
  <c r="AV102" i="1"/>
  <c r="BY102" i="1" s="1"/>
  <c r="CD98" i="1"/>
  <c r="AV98" i="1"/>
  <c r="BY98" i="1" s="1"/>
  <c r="CD94" i="1"/>
  <c r="AV94" i="1"/>
  <c r="BY94" i="1" s="1"/>
  <c r="CD93" i="1"/>
  <c r="AV93" i="1"/>
  <c r="BY93" i="1" s="1"/>
  <c r="CD103" i="1"/>
  <c r="AV103" i="1"/>
  <c r="BY103" i="1" s="1"/>
  <c r="AN99" i="1" l="1"/>
  <c r="AN94" i="1"/>
  <c r="AN91" i="1"/>
  <c r="AN93" i="1"/>
  <c r="AN100" i="1"/>
  <c r="AN96" i="1"/>
  <c r="AN97" i="1"/>
  <c r="AN92" i="1"/>
  <c r="AK31" i="1"/>
  <c r="AK27" i="1"/>
  <c r="AK29" i="1" s="1"/>
  <c r="AG105" i="1"/>
  <c r="AN95" i="1"/>
  <c r="AN98" i="1"/>
  <c r="W31" i="1"/>
  <c r="AN90" i="1" l="1"/>
  <c r="AN105" i="1" s="1"/>
  <c r="AK37" i="1"/>
</calcChain>
</file>

<file path=xl/sharedStrings.xml><?xml version="1.0" encoding="utf-8"?>
<sst xmlns="http://schemas.openxmlformats.org/spreadsheetml/2006/main" count="3383" uniqueCount="784">
  <si>
    <t>2.0</t>
  </si>
  <si>
    <t>ZAMOK</t>
  </si>
  <si>
    <t>False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</si>
  <si>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</si>
  <si>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</si>
  <si>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</si>
  <si>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</si>
  <si>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</si>
  <si>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</si>
  <si>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</si>
  <si>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1593-2/17-Strelnice</t>
  </si>
  <si>
    <t>Stavba:</t>
  </si>
  <si>
    <t>VENKOVNÍ AREÁLOVÁ KANALIZACE-SPLAŠKOVÁ A DEŠŤOVÁ</t>
  </si>
  <si>
    <t>0,1</t>
  </si>
  <si>
    <t>JKSO:</t>
  </si>
  <si>
    <t/>
  </si>
  <si>
    <t>CC-CZ:</t>
  </si>
  <si>
    <t>1</t>
  </si>
  <si>
    <t>Místo:</t>
  </si>
  <si>
    <t>REKONSTRUKCE VENKOVNÍ KANALIZACE-STŘELNICE DC</t>
  </si>
  <si>
    <t>Datum:</t>
  </si>
  <si>
    <t>14.11.2018</t>
  </si>
  <si>
    <t>10</t>
  </si>
  <si>
    <t>100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</si>
  <si>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</si>
  <si>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</si>
  <si>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</si>
  <si>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</si>
  <si>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</si>
  <si>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</si>
  <si>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</si>
  <si>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</si>
  <si>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</si>
  <si>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</si>
  <si>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</si>
  <si>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</si>
  <si>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</si>
  <si>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</si>
  <si>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</si>
  <si>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</si>
  <si>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</si>
  <si>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</si>
  <si>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</si>
  <si>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</si>
  <si>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</si>
  <si>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</si>
  <si>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</si>
  <si>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</si>
  <si>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</si>
  <si>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</si>
  <si>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</si>
  <si>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</si>
  <si>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</si>
  <si>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</si>
  <si>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</si>
  <si>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</si>
  <si>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</si>
  <si>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</si>
  <si>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</si>
  <si>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</si>
  <si>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</si>
  <si>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</si>
  <si>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</si>
  <si>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</si>
  <si>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</si>
  <si>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</si>
  <si>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</si>
  <si>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</si>
  <si>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</si>
  <si>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</si>
  <si>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</si>
  <si>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</si>
  <si>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</si>
  <si>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</si>
  <si>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{01242814-46a0-422c-945a-d928c3791742}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</si>
  <si>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</si>
  <si>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</si>
  <si>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</si>
  <si>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</si>
  <si>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</si>
  <si>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</si>
  <si>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</si>
  <si>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</si>
  <si>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</si>
  <si>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</si>
  <si>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</si>
  <si>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</si>
  <si>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</si>
  <si>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</si>
  <si>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</si>
  <si>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</si>
  <si>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</si>
  <si>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OSTATNENAKLADYVLASTNE</t>
  </si>
  <si>
    <t>Celkové náklady za stavbu 1) + 2)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</si>
  <si>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</si>
  <si>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</si>
  <si>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</si>
  <si>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</si>
  <si>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</si>
  <si>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</si>
  <si>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</si>
  <si>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</si>
  <si>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</si>
  <si>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</si>
  <si>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</si>
  <si>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</si>
  <si>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</si>
  <si>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</si>
  <si>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</si>
  <si>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</si>
  <si>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</si>
  <si>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>VRN - Vedlejší rozpočtové náklady</t>
  </si>
  <si>
    <t xml:space="preserve">    VRN3 - Zařízení staveniště</t>
  </si>
  <si>
    <t>Zařízení staveniště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</si>
  <si>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</si>
  <si>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</si>
  <si>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</si>
  <si>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</si>
  <si>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</si>
  <si>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</si>
  <si>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</si>
  <si>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</si>
  <si>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</si>
  <si>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</si>
  <si>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</si>
  <si>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</si>
  <si>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</si>
  <si>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</si>
  <si>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</si>
  <si>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</si>
  <si>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</si>
  <si>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</si>
  <si>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113106241</t>
  </si>
  <si>
    <t>Rozebrání vozovek ze silničních dílců</t>
  </si>
  <si>
    <t>m2</t>
  </si>
  <si>
    <t>4</t>
  </si>
  <si>
    <t>-1446605623</t>
  </si>
  <si>
    <t>4,5*28,2</t>
  </si>
  <si>
    <t>VV</t>
  </si>
  <si>
    <t>True</t>
  </si>
  <si>
    <t>14,5*4,5</t>
  </si>
  <si>
    <t>2,5*21,5</t>
  </si>
  <si>
    <t>9*8</t>
  </si>
  <si>
    <t>6*13</t>
  </si>
  <si>
    <t>3*2,2</t>
  </si>
  <si>
    <t>Součet</t>
  </si>
  <si>
    <t>113107136</t>
  </si>
  <si>
    <t>Odstranění podkladu pl do 50 m2 z betonu vyztuženého sítěmi tl 150 mm</t>
  </si>
  <si>
    <t>1857381438</t>
  </si>
  <si>
    <t>12,0*0,8</t>
  </si>
  <si>
    <t>2,0*1,5</t>
  </si>
  <si>
    <t>3</t>
  </si>
  <si>
    <t>113107170</t>
  </si>
  <si>
    <t>Odstranění podkladu pl přes 50 m2 do 200 m2 z betonu prostého tl 100 mm</t>
  </si>
  <si>
    <t>-1430418688</t>
  </si>
  <si>
    <t>113107182</t>
  </si>
  <si>
    <t>Odstranění podkladu pl přes 50 do 200 m2 živičných tl 100 mm</t>
  </si>
  <si>
    <t>-1884698426</t>
  </si>
  <si>
    <t>(2,6*2,3)*2</t>
  </si>
  <si>
    <t>34,07*0,8</t>
  </si>
  <si>
    <t>11,63*0,9</t>
  </si>
  <si>
    <t>7,0*0,8</t>
  </si>
  <si>
    <t>22,0*0,8</t>
  </si>
  <si>
    <t>2,6*2,6</t>
  </si>
  <si>
    <t>17,5*0,8</t>
  </si>
  <si>
    <t>14,55*0,8</t>
  </si>
  <si>
    <t>33,45*1,0</t>
  </si>
  <si>
    <t>5</t>
  </si>
  <si>
    <t>113107223</t>
  </si>
  <si>
    <t>Odstranění podkladu pl přes 200 m2 z kameniva drceného tl 300 mm</t>
  </si>
  <si>
    <t>63053900</t>
  </si>
  <si>
    <t>280,42*0,8</t>
  </si>
  <si>
    <t>6</t>
  </si>
  <si>
    <t>131201202</t>
  </si>
  <si>
    <t>Hloubení jam zapažených v hornině tř. 3 objemu do 1000 m3</t>
  </si>
  <si>
    <t>m3</t>
  </si>
  <si>
    <t>-1436486992</t>
  </si>
  <si>
    <t>9,40*5,80*(4,05+4,44)*0,5</t>
  </si>
  <si>
    <t>231,437/2</t>
  </si>
  <si>
    <t>7</t>
  </si>
  <si>
    <t>131201209</t>
  </si>
  <si>
    <t>Příplatek za lepivost u hloubení jam zapažených v hornině tř. 3</t>
  </si>
  <si>
    <t>1002602382</t>
  </si>
  <si>
    <t>8</t>
  </si>
  <si>
    <t>131301202</t>
  </si>
  <si>
    <t>Hloubení jam zapažených v hornině tř. 4 objemu do 1000 m3</t>
  </si>
  <si>
    <t>457338071</t>
  </si>
  <si>
    <t>9</t>
  </si>
  <si>
    <t>131301209</t>
  </si>
  <si>
    <t>Příplatek za lepivost u hloubení jam zapažených v hornině tř. 4</t>
  </si>
  <si>
    <t>-704755525</t>
  </si>
  <si>
    <t>132201202</t>
  </si>
  <si>
    <t>Hloubení rýh š do 2000 mm v hornině tř. 3 objemu do 1000 m3</t>
  </si>
  <si>
    <t>684134068</t>
  </si>
  <si>
    <t>4,45*(4,79+4,53)*0,5*1,0</t>
  </si>
  <si>
    <t>33,45*(4,28+4,18)*0,5*1,0</t>
  </si>
  <si>
    <t>23,75*(4,18+3,77)*0,5*0,9</t>
  </si>
  <si>
    <t>5,80*(2,82+2,22)*0,5*0,9</t>
  </si>
  <si>
    <t>63,55*(2,22+1,5)*0,5*0,9</t>
  </si>
  <si>
    <t>10,35*(1,5+0,9)*0,5*0,8</t>
  </si>
  <si>
    <t>3,5*1,85*0,9</t>
  </si>
  <si>
    <t>1,55*0,8*0,8</t>
  </si>
  <si>
    <t>9,0*(1,83+1,55)*0,5*0,8</t>
  </si>
  <si>
    <t>59,15*(2,4+1,5)*0,5*0,9</t>
  </si>
  <si>
    <t>7,35*(1,5+1,3)*0,5*0,8</t>
  </si>
  <si>
    <t>22,0*(0,98+0,55)*0,5*0,8</t>
  </si>
  <si>
    <t>11,1*(3,59+4,21)*0,5*0,9</t>
  </si>
  <si>
    <t>64,0*(3,36+1,76)*0,5*0,9</t>
  </si>
  <si>
    <t>84,35*(1,76+0,88)*0,5*0,8</t>
  </si>
  <si>
    <t>6,7*(1,73+1,70)*0,5*0,8</t>
  </si>
  <si>
    <t>6,8*(1,65+1,19)*0,5*0,8</t>
  </si>
  <si>
    <t>5,5*(1,71+1,5)*0,5*0,8</t>
  </si>
  <si>
    <t>12,5*(0,88+0,95)*0,5*0,8</t>
  </si>
  <si>
    <t>28,5*(0,88+0,9)*0,5*0,8</t>
  </si>
  <si>
    <t>22,0*(1,52+1,82)*0,5*0,8</t>
  </si>
  <si>
    <t>13,55*(1,82+0,95)*0,5*0,8</t>
  </si>
  <si>
    <t>2,8*(1,36+1,03)*0,5*0,8</t>
  </si>
  <si>
    <t>3,20*(1,4+1,15)*0,5*0,8</t>
  </si>
  <si>
    <t>3,10*(1,98+2,05)*0,5*0,9</t>
  </si>
  <si>
    <t>29,10*(2,67+2,14)*0,5*0,9</t>
  </si>
  <si>
    <t>37,15*(2,0+1,5)*0,5*0,8</t>
  </si>
  <si>
    <t>5,20*(1,60+1,45)*0,5*0,8</t>
  </si>
  <si>
    <t>5,0*(1,72+1)*0,5*0,8</t>
  </si>
  <si>
    <t>8,0*(2,95+1,0)*0,5*0,9</t>
  </si>
  <si>
    <t>1048,042/2</t>
  </si>
  <si>
    <t>11</t>
  </si>
  <si>
    <t>132201209</t>
  </si>
  <si>
    <t>Příplatek za lepivost k hloubení rýh š do 2000 mm v hornině tř. 3</t>
  </si>
  <si>
    <t>1908886129</t>
  </si>
  <si>
    <t>12</t>
  </si>
  <si>
    <t>132301202</t>
  </si>
  <si>
    <t>Hloubení rýh š do 2000 mm v hornině tř. 4 objemu do 1000 m3</t>
  </si>
  <si>
    <t>1070138505</t>
  </si>
  <si>
    <t>13</t>
  </si>
  <si>
    <t>132301209</t>
  </si>
  <si>
    <t>Příplatek za lepivost k hloubení rýh š do 2000 mm v hornině tř. 4</t>
  </si>
  <si>
    <t>2115225449</t>
  </si>
  <si>
    <t>14</t>
  </si>
  <si>
    <t>133201102</t>
  </si>
  <si>
    <t>Hloubení šachet v hornině tř. 3 objemu přes 100 m3</t>
  </si>
  <si>
    <t>1031548956</t>
  </si>
  <si>
    <t>2,6*2,6*4,43</t>
  </si>
  <si>
    <t>2,6*2,6*2,08</t>
  </si>
  <si>
    <t>2,6*2,6*3,92</t>
  </si>
  <si>
    <t>2,6*2,6*2,37</t>
  </si>
  <si>
    <t>2,6*2,6*1,55</t>
  </si>
  <si>
    <t>2,29*2,6*4,36</t>
  </si>
  <si>
    <t>2,51*2,6*3,51</t>
  </si>
  <si>
    <t>145,872/2</t>
  </si>
  <si>
    <t>133201109</t>
  </si>
  <si>
    <t>Příplatek za lepivost u hloubení šachet v hornině tř. 3</t>
  </si>
  <si>
    <t>-121371849</t>
  </si>
  <si>
    <t>16</t>
  </si>
  <si>
    <t>133301102</t>
  </si>
  <si>
    <t>Hloubení šachet v hornině tř. 4 objemu přes 100 m3</t>
  </si>
  <si>
    <t>-1234244802</t>
  </si>
  <si>
    <t>17</t>
  </si>
  <si>
    <t>133301109</t>
  </si>
  <si>
    <t>Příplatek za lepivost u hloubení šachet v hornině tř. 4</t>
  </si>
  <si>
    <t>32322868</t>
  </si>
  <si>
    <t>18</t>
  </si>
  <si>
    <t>151201101</t>
  </si>
  <si>
    <t>Zřízení zátažného pažení a rozepření stěn rýh hl do 2 m</t>
  </si>
  <si>
    <t>913959853</t>
  </si>
  <si>
    <t>60,95*(2,0+1,61)*0,5*2</t>
  </si>
  <si>
    <t>10,35*(1,61+1,11)*0,5*2</t>
  </si>
  <si>
    <t>9,0*(1,83+1,55)*0,5*2</t>
  </si>
  <si>
    <t>7,35*(1,65+1,5)*0,5*0,2</t>
  </si>
  <si>
    <t>84,35*(1,76+0,98)*0,5*2</t>
  </si>
  <si>
    <t>6,7*(1,73+1,70)*0,5*2</t>
  </si>
  <si>
    <t>6,8*(1,65+1,16)*0,5*2</t>
  </si>
  <si>
    <t>5,5*(1,71+1,65)*0,5*2</t>
  </si>
  <si>
    <t>7,74*(1,62+2,08)*0,5*2</t>
  </si>
  <si>
    <t>14,26*(2,08+1,92)*0,5*2</t>
  </si>
  <si>
    <t>8,90*(1,92+1,05)*0,5*2</t>
  </si>
  <si>
    <t>30,62*(1,97+1,63)*0,5*2</t>
  </si>
  <si>
    <t>5,2*(1,85+1,6)*0,5*2</t>
  </si>
  <si>
    <t>5,0*(1,97+1,25)*0,5*2</t>
  </si>
  <si>
    <t>8,0*(2,95+1,11)*0,5*2</t>
  </si>
  <si>
    <t>2,6*1,8*4</t>
  </si>
  <si>
    <t>19</t>
  </si>
  <si>
    <t>151201102</t>
  </si>
  <si>
    <t>Zřízení zátažného pažení a rozepření stěn rýh hl do 4 m</t>
  </si>
  <si>
    <t>461830902</t>
  </si>
  <si>
    <t>5,8*(2,82+2,2)*0,5*2</t>
  </si>
  <si>
    <t>27,60*(2,2+2,0)*0,5*2</t>
  </si>
  <si>
    <t>59,15*(2,56+1,65)*0,5*2</t>
  </si>
  <si>
    <t>64,0*(3,36+1,76)*0,5*2</t>
  </si>
  <si>
    <t>35,63*(2,67+1,97)*0,5*2</t>
  </si>
  <si>
    <t>2,6*3,92*4</t>
  </si>
  <si>
    <t>2,6*2,37*4</t>
  </si>
  <si>
    <t>2,6*3,51*2</t>
  </si>
  <si>
    <t>2,51*3,51*2</t>
  </si>
  <si>
    <t>3,1*(2,8+2,15)*0,5*2</t>
  </si>
  <si>
    <t>20</t>
  </si>
  <si>
    <t>151201103</t>
  </si>
  <si>
    <t>Zřízení zátažného pažení a rozepření stěn rýh hl do 8 m</t>
  </si>
  <si>
    <t>677603795</t>
  </si>
  <si>
    <t>4,45*(4,79+4,53)*0,5*2</t>
  </si>
  <si>
    <t>2,6*4,68*4</t>
  </si>
  <si>
    <t>33,45*(4,53+4,43)*0,5*2</t>
  </si>
  <si>
    <t>2,6*4,58*4</t>
  </si>
  <si>
    <t>23,75*(4,43+3,77)*0,5*2</t>
  </si>
  <si>
    <t>11,10*(3,84+4,21)*0,5*2</t>
  </si>
  <si>
    <t>2,6*4,36*2</t>
  </si>
  <si>
    <t>2,29*4,36*2</t>
  </si>
  <si>
    <t>151201111</t>
  </si>
  <si>
    <t>Odstranění zátažného pažení a rozepření stěn rýh hl do 2 m</t>
  </si>
  <si>
    <t>874228779</t>
  </si>
  <si>
    <t>22</t>
  </si>
  <si>
    <t>151201112</t>
  </si>
  <si>
    <t>Odstranění zátažného pažení a rozepření stěn rýh hl do 4 m</t>
  </si>
  <si>
    <t>1308643496</t>
  </si>
  <si>
    <t>23</t>
  </si>
  <si>
    <t>151201113</t>
  </si>
  <si>
    <t>Odstranění zátažného pažení a rozepření stěn rýh hl do 8 m</t>
  </si>
  <si>
    <t>2005171910</t>
  </si>
  <si>
    <t>24</t>
  </si>
  <si>
    <t>151301103</t>
  </si>
  <si>
    <t>Zřízení hnaného pažení a rozepření stěn rýh hl do 8 m</t>
  </si>
  <si>
    <t>-1830701405</t>
  </si>
  <si>
    <t>9,4*(4,05+4,44)*0,5*2</t>
  </si>
  <si>
    <t>5,8*4,05</t>
  </si>
  <si>
    <t>5,8*4,44</t>
  </si>
  <si>
    <t>25</t>
  </si>
  <si>
    <t>151301113</t>
  </si>
  <si>
    <t>Odstranění hnaného pažení a rozepření stěn rýh hl do 8 m</t>
  </si>
  <si>
    <t>1353989302</t>
  </si>
  <si>
    <t>26</t>
  </si>
  <si>
    <t>161101101</t>
  </si>
  <si>
    <t>Svislé přemístění výkopku z horniny tř. 1 až 4 hl výkopu do 2,5 m</t>
  </si>
  <si>
    <t>2124595653</t>
  </si>
  <si>
    <t>231,437+1048,042+145,0782</t>
  </si>
  <si>
    <t>27</t>
  </si>
  <si>
    <t>162701105</t>
  </si>
  <si>
    <t>Vodorovné přemístění do 10000 m výkopku z horniny tř. 1 až 4</t>
  </si>
  <si>
    <t>635159259</t>
  </si>
  <si>
    <t>6,05*0,8*0,7</t>
  </si>
  <si>
    <t>215,95*0,8*0,65</t>
  </si>
  <si>
    <t>37,90*1,0*0,65</t>
  </si>
  <si>
    <t>81,0*0,8*0,6</t>
  </si>
  <si>
    <t>271,05*0,9*0,6</t>
  </si>
  <si>
    <t>0,14*21,58</t>
  </si>
  <si>
    <t>0,283*17,93</t>
  </si>
  <si>
    <t>1,21*24,92</t>
  </si>
  <si>
    <t>1,283*0,78*1,985</t>
  </si>
  <si>
    <t>8,80*5,20*1,60</t>
  </si>
  <si>
    <t>28</t>
  </si>
  <si>
    <t>167101101</t>
  </si>
  <si>
    <t>Nakládání výkopku z hornin tř. 1 až 4 do 100 m3</t>
  </si>
  <si>
    <t>-876378602</t>
  </si>
  <si>
    <t>29</t>
  </si>
  <si>
    <t>171201201</t>
  </si>
  <si>
    <t>Uložení sypaniny na skládky</t>
  </si>
  <si>
    <t>-1128536507</t>
  </si>
  <si>
    <t>30</t>
  </si>
  <si>
    <t>171201211</t>
  </si>
  <si>
    <t>Poplatek za uložení odpadu ze sypaniny na skládce (skládkovné)</t>
  </si>
  <si>
    <t>t</t>
  </si>
  <si>
    <t>1841270673</t>
  </si>
  <si>
    <t>31</t>
  </si>
  <si>
    <t>174101101</t>
  </si>
  <si>
    <t>Zásyp jam, šachet rýh nebo kolem objektů sypaninou se zhutněním</t>
  </si>
  <si>
    <t>1168187532</t>
  </si>
  <si>
    <t>(231,437+1048,042+145,872)-439,015</t>
  </si>
  <si>
    <t>32</t>
  </si>
  <si>
    <t>451572111</t>
  </si>
  <si>
    <t>Lože, podsyp/obsyp potrubí/objekt otevřený výkop z kameniva drobného těženého</t>
  </si>
  <si>
    <t>2092476835</t>
  </si>
  <si>
    <t>(0,8*0,8*0,15)*24</t>
  </si>
  <si>
    <t>(1,6*1,6*0,15)*7</t>
  </si>
  <si>
    <t>1,3*0,8*0,1</t>
  </si>
  <si>
    <t>8,8*5,2*0,2</t>
  </si>
  <si>
    <t>(8,8*1,2*0,2)*2</t>
  </si>
  <si>
    <t>(4,8*1,2*0,2)*2</t>
  </si>
  <si>
    <t>9,2*5,6*0,2</t>
  </si>
  <si>
    <t>33</t>
  </si>
  <si>
    <t>452112111</t>
  </si>
  <si>
    <t>Osazení betonových prstenců nebo rámů v do 100 mm</t>
  </si>
  <si>
    <t>kus</t>
  </si>
  <si>
    <t>632611671</t>
  </si>
  <si>
    <t>34</t>
  </si>
  <si>
    <t>457971111</t>
  </si>
  <si>
    <t>Zřízení vrstvy z geotextilie o sklonu do 1:5 š do 3 m</t>
  </si>
  <si>
    <t>1238231038</t>
  </si>
  <si>
    <t>35</t>
  </si>
  <si>
    <t>M</t>
  </si>
  <si>
    <t>673905210</t>
  </si>
  <si>
    <t>geotextilie netkaná geoNetex M, 300 g/m2, šíře 300 cm</t>
  </si>
  <si>
    <t>m</t>
  </si>
  <si>
    <t>1321419681</t>
  </si>
  <si>
    <t>36</t>
  </si>
  <si>
    <t>673905230</t>
  </si>
  <si>
    <t>geotextilie netkaná geoNetex M, 500 g/m2, šíře 300 cm</t>
  </si>
  <si>
    <t>1435820746</t>
  </si>
  <si>
    <t>37</t>
  </si>
  <si>
    <t>566901243</t>
  </si>
  <si>
    <t>Vyspravení podkladu po překopech ing sítí plochy přes 15 m2 kamenivem hrubým drceným tl. 200 mm</t>
  </si>
  <si>
    <t>1339801201</t>
  </si>
  <si>
    <t>38</t>
  </si>
  <si>
    <t>566901272</t>
  </si>
  <si>
    <t>Vyspravení podkladu po překopech ing sítí plochy přes 15m2 směsí stmelenou cementem SC20/25 tl 150mm</t>
  </si>
  <si>
    <t>1638012706</t>
  </si>
  <si>
    <t>39</t>
  </si>
  <si>
    <t>572341111</t>
  </si>
  <si>
    <t>Vyspravení krytu komunikací po překopech plochy přes 15 m2 asfalt betonem ACO (AB) tl 50 mm</t>
  </si>
  <si>
    <t>-1170498231</t>
  </si>
  <si>
    <t>40</t>
  </si>
  <si>
    <t>584121111</t>
  </si>
  <si>
    <t>Osazení silničních dílců z ŽB do lože z kameniva těženého tl 40 mm</t>
  </si>
  <si>
    <t>224208424</t>
  </si>
  <si>
    <t>41</t>
  </si>
  <si>
    <t>871265211</t>
  </si>
  <si>
    <t>Kanalizační potrubí z tvrdého PVC-systém KG tuhost třídy SN4 DN100</t>
  </si>
  <si>
    <t>-484044517</t>
  </si>
  <si>
    <t>42</t>
  </si>
  <si>
    <t>871275211</t>
  </si>
  <si>
    <t>Kanalizační potrubí z tvrdého PVC-systém KG tuhost třídy SN4 DN125</t>
  </si>
  <si>
    <t>-723838179</t>
  </si>
  <si>
    <t>43</t>
  </si>
  <si>
    <t>871315211</t>
  </si>
  <si>
    <t>Kanalizační potrubí z tvrdého PVC-systém KG tuhost třídy SN4 DN150</t>
  </si>
  <si>
    <t>194474992</t>
  </si>
  <si>
    <t>44</t>
  </si>
  <si>
    <t>871355211</t>
  </si>
  <si>
    <t>Kanalizační potrubí z tvrdého PVC-systém KG tuhost třídy SN4 DN200</t>
  </si>
  <si>
    <t>-1694718501</t>
  </si>
  <si>
    <t>45</t>
  </si>
  <si>
    <t>871355221</t>
  </si>
  <si>
    <t>Kanalizační potrubí z tvrdého PVC-systém KG tuhost třídy SN8 DN200</t>
  </si>
  <si>
    <t>420665093</t>
  </si>
  <si>
    <t>46</t>
  </si>
  <si>
    <t>871365221</t>
  </si>
  <si>
    <t>Kanalizační potrubí z tvrdého PVC-systém KG tuhost třídy SN8 DN250</t>
  </si>
  <si>
    <t>-262673988</t>
  </si>
  <si>
    <t>47</t>
  </si>
  <si>
    <t>877265211</t>
  </si>
  <si>
    <t>Montáž tvarovek z tvrdého PVC-systém KG nebo z polypropylenu-systém KG 2000 jednoosé DN 100</t>
  </si>
  <si>
    <t>128661167</t>
  </si>
  <si>
    <t>48</t>
  </si>
  <si>
    <t>286113510</t>
  </si>
  <si>
    <t>koleno kanalizace plastové KGB 110x45°</t>
  </si>
  <si>
    <t>1050561548</t>
  </si>
  <si>
    <t>49</t>
  </si>
  <si>
    <t>877275211</t>
  </si>
  <si>
    <t>Montáž tvarovek z tvrdého PVC-systém KG nebo z polypropylenu-systém KG 2000 jednoosé DN 125</t>
  </si>
  <si>
    <t>76478720</t>
  </si>
  <si>
    <t>50</t>
  </si>
  <si>
    <t>286113580</t>
  </si>
  <si>
    <t>koleno kanalizace plastové KGB 125x87°</t>
  </si>
  <si>
    <t>-832662152</t>
  </si>
  <si>
    <t>51</t>
  </si>
  <si>
    <t>877275221</t>
  </si>
  <si>
    <t>Montáž tvarovek z tvrdého PVC-systém KG nebo z polypropylenu-systém KG 2000 dvouosé DN 125</t>
  </si>
  <si>
    <t>2078690797</t>
  </si>
  <si>
    <t>52</t>
  </si>
  <si>
    <t>286114250</t>
  </si>
  <si>
    <t>odbočka kanalizační plastová s hrdlem KGEA-125/110/87°</t>
  </si>
  <si>
    <t>-1207369023</t>
  </si>
  <si>
    <t>53</t>
  </si>
  <si>
    <t>877315211</t>
  </si>
  <si>
    <t>Montáž tvarovek z tvrdého PVC-systém KG nebo z polypropylenu-systém KG 2000 jednoosé DN 150</t>
  </si>
  <si>
    <t>-1536559901</t>
  </si>
  <si>
    <t>54</t>
  </si>
  <si>
    <t>286113590</t>
  </si>
  <si>
    <t>koleno kanalizace plastové KGB 150x15°</t>
  </si>
  <si>
    <t>961979477</t>
  </si>
  <si>
    <t>55</t>
  </si>
  <si>
    <t>286113610</t>
  </si>
  <si>
    <t>koleno kanalizace plastové KGB 150x45°</t>
  </si>
  <si>
    <t>39774318</t>
  </si>
  <si>
    <t>56</t>
  </si>
  <si>
    <t>286113630</t>
  </si>
  <si>
    <t>koleno kanalizace plastové KGB 150x87°</t>
  </si>
  <si>
    <t>-222349728</t>
  </si>
  <si>
    <t>57</t>
  </si>
  <si>
    <t>286115060</t>
  </si>
  <si>
    <t>redukce kanalizace plastová KGR 150/125</t>
  </si>
  <si>
    <t>-1334224958</t>
  </si>
  <si>
    <t>58</t>
  </si>
  <si>
    <t>286115040</t>
  </si>
  <si>
    <t>redukce kanalizace plastová KGR 160/110</t>
  </si>
  <si>
    <t>-846570688</t>
  </si>
  <si>
    <t>59</t>
  </si>
  <si>
    <t>877315221</t>
  </si>
  <si>
    <t>Montáž tvarovek z tvrdého PVC-systém KG nebo z polypropylenu-systém KG 2000 dvouosé DN 150</t>
  </si>
  <si>
    <t>-1227325377</t>
  </si>
  <si>
    <t>60</t>
  </si>
  <si>
    <t>286113910</t>
  </si>
  <si>
    <t>odbočka kanalizační plastová s hrdlem KGEA-150/125/45°</t>
  </si>
  <si>
    <t>-1532120478</t>
  </si>
  <si>
    <t>61</t>
  </si>
  <si>
    <t>286113920</t>
  </si>
  <si>
    <t>odbočka kanalizační plastová s hrdlem KGEA-150/150/45°</t>
  </si>
  <si>
    <t>-1616267742</t>
  </si>
  <si>
    <t>62</t>
  </si>
  <si>
    <t>877355211</t>
  </si>
  <si>
    <t>Montáž tvarovek z tvrdého PVC-systém KG nebo z polypropylenu-systém KG 2000 jednoosé DN 200</t>
  </si>
  <si>
    <t>-805355223</t>
  </si>
  <si>
    <t>63</t>
  </si>
  <si>
    <t>286113640</t>
  </si>
  <si>
    <t>koleno kanalizace plastové KGB 200x15°</t>
  </si>
  <si>
    <t>263310891</t>
  </si>
  <si>
    <t>64</t>
  </si>
  <si>
    <t>286115080</t>
  </si>
  <si>
    <t>redukce kanalizace plastová KGR 200/160</t>
  </si>
  <si>
    <t>-1457106486</t>
  </si>
  <si>
    <t>65</t>
  </si>
  <si>
    <t>877355221</t>
  </si>
  <si>
    <t>Montáž tvarovek z tvrdého PVC-systém KG nebo z polypropylenu-systém KG 2000 dvouosé DN 200</t>
  </si>
  <si>
    <t>604048300</t>
  </si>
  <si>
    <t>66</t>
  </si>
  <si>
    <t>286113930</t>
  </si>
  <si>
    <t>odbočka kanalizační plastová s hrdlem KGEA-200/110/45°</t>
  </si>
  <si>
    <t>-1352573850</t>
  </si>
  <si>
    <t>67</t>
  </si>
  <si>
    <t>286114210-pc</t>
  </si>
  <si>
    <t>reg.prvek typ T200(odtok 1-2 l/s)</t>
  </si>
  <si>
    <t>-179305464</t>
  </si>
  <si>
    <t>68</t>
  </si>
  <si>
    <t>877375211</t>
  </si>
  <si>
    <t>Montáž tvarovek z tvrdého PVC-systém KG nebo z polypropylenu-systém KG 2000 jednoosé DN 300</t>
  </si>
  <si>
    <t>2012149399</t>
  </si>
  <si>
    <t>69</t>
  </si>
  <si>
    <t>286115120</t>
  </si>
  <si>
    <t>redukce kanalizace plastová KGR 250/200</t>
  </si>
  <si>
    <t>-1328719864</t>
  </si>
  <si>
    <t>70</t>
  </si>
  <si>
    <t>286115140</t>
  </si>
  <si>
    <t>redukce kanalizace plastová KGR 315/250</t>
  </si>
  <si>
    <t>-669737691</t>
  </si>
  <si>
    <t>71</t>
  </si>
  <si>
    <t>8925541-1</t>
  </si>
  <si>
    <t>zkouška kanalizačního potrubí do DN 300</t>
  </si>
  <si>
    <t>806967293</t>
  </si>
  <si>
    <t>72</t>
  </si>
  <si>
    <t>8925541-2</t>
  </si>
  <si>
    <t>napojení/zrušení odbočky v šachtě</t>
  </si>
  <si>
    <t>1574643615</t>
  </si>
  <si>
    <t>73</t>
  </si>
  <si>
    <t>894138001</t>
  </si>
  <si>
    <t>Příplatek ZKD 0,60 m výšky vstupu na stokách</t>
  </si>
  <si>
    <t>457911435</t>
  </si>
  <si>
    <t>74</t>
  </si>
  <si>
    <t>894211111</t>
  </si>
  <si>
    <t>Šachty kanalizační kruhové z prostého betonu na potrubí DN 200 dno beton tř. C 25/30</t>
  </si>
  <si>
    <t>-973149261</t>
  </si>
  <si>
    <t>75</t>
  </si>
  <si>
    <t>894411111</t>
  </si>
  <si>
    <t>Zřízení šachet kanalizačních z betonových dílců na potrubí DN do 200 dno beton tř. C 25/30</t>
  </si>
  <si>
    <t>-706833651</t>
  </si>
  <si>
    <t>76</t>
  </si>
  <si>
    <t>592243380</t>
  </si>
  <si>
    <t>dno betonové šachty kanalizační přímé TBZ-Q.1 100/80 V max. 50 100/80x50 cm</t>
  </si>
  <si>
    <t>1951473181</t>
  </si>
  <si>
    <t>77</t>
  </si>
  <si>
    <t>592243390</t>
  </si>
  <si>
    <t>dno betonové šachty kanalizační přímé TBZ-Q.1 100/100 V max. 60 100/100x60 cm</t>
  </si>
  <si>
    <t>1749669001</t>
  </si>
  <si>
    <t>78</t>
  </si>
  <si>
    <t>592243200</t>
  </si>
  <si>
    <t>prstenec šachetní betonový vyrovnávací TBW-Q.1 63/6 62,5 x 12 x 4-6 cm</t>
  </si>
  <si>
    <t>-755666510</t>
  </si>
  <si>
    <t>79</t>
  </si>
  <si>
    <t>592243230</t>
  </si>
  <si>
    <t>prstenec šachetní betonový vyrovnávací TBW-Q.1 63/10 62,5 x 12 x 10-12 cm</t>
  </si>
  <si>
    <t>1150710262</t>
  </si>
  <si>
    <t>80</t>
  </si>
  <si>
    <t>592243050</t>
  </si>
  <si>
    <t>skruž betonová šachetní TBS-Q.1 100/25 D100x25x12 cm</t>
  </si>
  <si>
    <t>-1442431326</t>
  </si>
  <si>
    <t>81</t>
  </si>
  <si>
    <t>592243060</t>
  </si>
  <si>
    <t>skruž betonová šachetní TBS-Q.1 100/50 D100x50x12 cm</t>
  </si>
  <si>
    <t>-75704637</t>
  </si>
  <si>
    <t>82</t>
  </si>
  <si>
    <t>592243120</t>
  </si>
  <si>
    <t>konus šachetní betonový TBR-Q.1 100-63/58/12 KPS 100x62,5x58 cm</t>
  </si>
  <si>
    <t>1646154225</t>
  </si>
  <si>
    <t>83</t>
  </si>
  <si>
    <t>592243070</t>
  </si>
  <si>
    <t>skruž betonová šachetní TBS-Q.1 100/100 D100x100x12 cm</t>
  </si>
  <si>
    <t>-1633016355</t>
  </si>
  <si>
    <t>84</t>
  </si>
  <si>
    <t>592243480</t>
  </si>
  <si>
    <t>těsnění elastometrové pro spojení šachetních dílů EMT DN 1000</t>
  </si>
  <si>
    <t>-244402920</t>
  </si>
  <si>
    <t>85</t>
  </si>
  <si>
    <t>-2011645162</t>
  </si>
  <si>
    <t>86</t>
  </si>
  <si>
    <t>894812211</t>
  </si>
  <si>
    <t>Revizní a čistící šachta z PP šachtové dno DN 425/150 přímý tok</t>
  </si>
  <si>
    <t>-1775403124</t>
  </si>
  <si>
    <t>87</t>
  </si>
  <si>
    <t>894812212</t>
  </si>
  <si>
    <t>Revizní a čistící šachta z PP šachtové dno DN 425/150 pravý nebo levý přítok</t>
  </si>
  <si>
    <t>-1417691839</t>
  </si>
  <si>
    <t>88</t>
  </si>
  <si>
    <t>894812213</t>
  </si>
  <si>
    <t>Revizní a čistící šachta z PP šachtové dno DN 425/150 pravý a levý přítok</t>
  </si>
  <si>
    <t>1511051770</t>
  </si>
  <si>
    <t>89</t>
  </si>
  <si>
    <t>894812216</t>
  </si>
  <si>
    <t>Revizní a čistící šachta z PP šachtové dno DN 425/200 přímý tok</t>
  </si>
  <si>
    <t>644184793</t>
  </si>
  <si>
    <t>90</t>
  </si>
  <si>
    <t>894812231</t>
  </si>
  <si>
    <t>Revizní a čistící šachta z PP DN 425 šachtová roura korugovaná bez hrdla světlé hloubky 1250 mm</t>
  </si>
  <si>
    <t>-889901671</t>
  </si>
  <si>
    <t>91</t>
  </si>
  <si>
    <t>894812232</t>
  </si>
  <si>
    <t>Revizní a čistící šachta z PP DN 425 šachtová roura korugovaná bez hrdla světlé hloubky 2000 mm</t>
  </si>
  <si>
    <t>-532837677</t>
  </si>
  <si>
    <t>92</t>
  </si>
  <si>
    <t>894812233</t>
  </si>
  <si>
    <t>Revizní a čistící šachta z PP DN 425 šachtová roura korugovaná bez hrdla světlé hloubky 3000 mm</t>
  </si>
  <si>
    <t>1493266805</t>
  </si>
  <si>
    <t>93</t>
  </si>
  <si>
    <t>894812249</t>
  </si>
  <si>
    <t>Příplatek k rourám revizní a čistící šachty z PP DN 425 za uříznutí šachtové roury</t>
  </si>
  <si>
    <t>823651166</t>
  </si>
  <si>
    <t>94</t>
  </si>
  <si>
    <t>894812261</t>
  </si>
  <si>
    <t>Revizní a čistící šachta z PP DN 425 poklop litinový s teleskopickou rourou (3 t)</t>
  </si>
  <si>
    <t>-753628035</t>
  </si>
  <si>
    <t>95</t>
  </si>
  <si>
    <t>894812262</t>
  </si>
  <si>
    <t>Revizní a čistící šachta z PP DN 425 poklop litinový plný do teleskopické trubky (40 t)</t>
  </si>
  <si>
    <t>567504328</t>
  </si>
  <si>
    <t>96</t>
  </si>
  <si>
    <t>894812312</t>
  </si>
  <si>
    <t>Revizní a čistící šachta z PP typ TEGRA DN 600/160 šachtové dno průtočné 30°, 60°, 90°</t>
  </si>
  <si>
    <t>-1233084760</t>
  </si>
  <si>
    <t>97</t>
  </si>
  <si>
    <t>894812316</t>
  </si>
  <si>
    <t>Revizní a čistící šachta z PP typ TEGRA DN 600/200 šachtové dno průtočné 30°, 60°, 90°</t>
  </si>
  <si>
    <t>-1235629450</t>
  </si>
  <si>
    <t>98</t>
  </si>
  <si>
    <t>894812317</t>
  </si>
  <si>
    <t>Revizní a čistící šachta z PP typ TEGRA DN 600/200 šachtové dno s přítokem tvaru T</t>
  </si>
  <si>
    <t>648153454</t>
  </si>
  <si>
    <t>99</t>
  </si>
  <si>
    <t>894812332</t>
  </si>
  <si>
    <t>Revizní a čistící šachta z PP DN 600 šachtová roura korugovaná světlé hloubky 2000 mm</t>
  </si>
  <si>
    <t>-1634265450</t>
  </si>
  <si>
    <t>894812333</t>
  </si>
  <si>
    <t>Revizní a čistící šachta z PP DN 600 šachtová roura korugovaná světlé hloubky 3000 mm</t>
  </si>
  <si>
    <t>1112828444</t>
  </si>
  <si>
    <t>101</t>
  </si>
  <si>
    <t>894812334</t>
  </si>
  <si>
    <t>Revizní a čistící šachta z PP DN 600 šachtová roura korugovaná světlé hloubky 4000 mm</t>
  </si>
  <si>
    <t>-225036688</t>
  </si>
  <si>
    <t>102</t>
  </si>
  <si>
    <t>894812357</t>
  </si>
  <si>
    <t>Revizní a čistící šachta z PP DN 600 poklop litinový do 12,5 t s teleskopickým adaptérem</t>
  </si>
  <si>
    <t>-916790753</t>
  </si>
  <si>
    <t>103</t>
  </si>
  <si>
    <t>894812362</t>
  </si>
  <si>
    <t>Revizní a čistící šachta z PP DN 600 poklop litinový do 25 t s teleskopickým adaptérem</t>
  </si>
  <si>
    <t>-2095709630</t>
  </si>
  <si>
    <t>104</t>
  </si>
  <si>
    <t>286618540</t>
  </si>
  <si>
    <t>vrták pro spojku "in situ" D 150 mm</t>
  </si>
  <si>
    <t>1624686754</t>
  </si>
  <si>
    <t>105</t>
  </si>
  <si>
    <t>286618420</t>
  </si>
  <si>
    <t>spojka "in situ" 150 mm</t>
  </si>
  <si>
    <t>1080568378</t>
  </si>
  <si>
    <t>106</t>
  </si>
  <si>
    <t>894812612</t>
  </si>
  <si>
    <t>Vyříznutí a utěsnění otvoru ve stěně šachty DN 160</t>
  </si>
  <si>
    <t>-212715427</t>
  </si>
  <si>
    <t>107</t>
  </si>
  <si>
    <t>895941111</t>
  </si>
  <si>
    <t>Zřízení vpusti kanalizační uliční z betonových dílců typ UV-50 normální</t>
  </si>
  <si>
    <t>-1262928760</t>
  </si>
  <si>
    <t>108</t>
  </si>
  <si>
    <t>592238540</t>
  </si>
  <si>
    <t>skruž betonová pro uliční vpusťs výtokovým otvorem PVC TBV-Q 450/350/3a, 45x35x5 cm</t>
  </si>
  <si>
    <t>516735593</t>
  </si>
  <si>
    <t>109</t>
  </si>
  <si>
    <t>592238570</t>
  </si>
  <si>
    <t>skruž betonová pro uliční vpusť horní TBV-Q 450/295/5b, 45x30x5 cm</t>
  </si>
  <si>
    <t>-1199183595</t>
  </si>
  <si>
    <t>110</t>
  </si>
  <si>
    <t>592238520</t>
  </si>
  <si>
    <t>dno betonové pro uliční vpusť s kalovou prohlubní TBV-Q 2a 45x30x5 cm</t>
  </si>
  <si>
    <t>-1172066234</t>
  </si>
  <si>
    <t>111</t>
  </si>
  <si>
    <t>592238640</t>
  </si>
  <si>
    <t>prstenec betonový pro uliční vpusť vyrovnávací TBV-Q 390/60/10a, 39x6x5 cm</t>
  </si>
  <si>
    <t>-25225763</t>
  </si>
  <si>
    <t>112</t>
  </si>
  <si>
    <t>592238730</t>
  </si>
  <si>
    <t>mříž M3 C250 DIN 19583-11 500/500 mm</t>
  </si>
  <si>
    <t>-1545887713</t>
  </si>
  <si>
    <t>113</t>
  </si>
  <si>
    <t>592238750</t>
  </si>
  <si>
    <t>koš pozink. D1 DIN 4052, nízký, pro rám 500/300</t>
  </si>
  <si>
    <t>2075552496</t>
  </si>
  <si>
    <t>114</t>
  </si>
  <si>
    <t>895972224</t>
  </si>
  <si>
    <t>Zasakovací box z PP s revizí pro retenci s regulací odtoku dvouřadová galerie objemu do 50 m3</t>
  </si>
  <si>
    <t>soubor</t>
  </si>
  <si>
    <t>1278429087</t>
  </si>
  <si>
    <t>115</t>
  </si>
  <si>
    <t>895PC.0</t>
  </si>
  <si>
    <t>zabetonování stávajícího potrubí do DN 300</t>
  </si>
  <si>
    <t>1635574818</t>
  </si>
  <si>
    <t>116</t>
  </si>
  <si>
    <t>899102111</t>
  </si>
  <si>
    <t>Osazení poklopů litinových nebo ocelových včetně rámů hmotnosti nad 50 do 100 kg</t>
  </si>
  <si>
    <t>-80817800</t>
  </si>
  <si>
    <t>117</t>
  </si>
  <si>
    <t>5524344PC.2</t>
  </si>
  <si>
    <t>poklop koplozitní pr.600C(B250)</t>
  </si>
  <si>
    <t>-1124699092</t>
  </si>
  <si>
    <t>118</t>
  </si>
  <si>
    <t>899102211</t>
  </si>
  <si>
    <t>Demontáž poklopů litinových nebo ocelových včetně rámů hmotnosti přes 50 do 100 kg</t>
  </si>
  <si>
    <t>-1370650466</t>
  </si>
  <si>
    <t>119</t>
  </si>
  <si>
    <t>899202211</t>
  </si>
  <si>
    <t>Demontáž mříží litinových včetně rámů hmotnosti přes 50 do 100 kg</t>
  </si>
  <si>
    <t>-993101522</t>
  </si>
  <si>
    <t>120</t>
  </si>
  <si>
    <t>899501111</t>
  </si>
  <si>
    <t>Stupadla do šachet litinová vidlicová nebo z betonářské oceli osazovaná při zdění nebo betonování</t>
  </si>
  <si>
    <t>881079133</t>
  </si>
  <si>
    <t>121</t>
  </si>
  <si>
    <t>998276101</t>
  </si>
  <si>
    <t>Přesun hmot pro trubní vedení z trub z plastických hmot otevřený výkop</t>
  </si>
  <si>
    <t>-900459032</t>
  </si>
  <si>
    <t>122</t>
  </si>
  <si>
    <t>997221571</t>
  </si>
  <si>
    <t>Vodorovná doprava vybouraných hmot do 1 km</t>
  </si>
  <si>
    <t>33774118</t>
  </si>
  <si>
    <t>123</t>
  </si>
  <si>
    <t>997221579</t>
  </si>
  <si>
    <t>Příplatek ZKD 1 km u vodorovné dopravy vybouraných hmot</t>
  </si>
  <si>
    <t>443575788</t>
  </si>
  <si>
    <t>124</t>
  </si>
  <si>
    <t>997221611</t>
  </si>
  <si>
    <t>Nakládání suti na dopravní prostředky pro vodorovnou dopravu</t>
  </si>
  <si>
    <t>-682284883</t>
  </si>
  <si>
    <t>125</t>
  </si>
  <si>
    <t>997221815</t>
  </si>
  <si>
    <t>Poplatek za uložení betonového odpadu na skládce (skládkovné)</t>
  </si>
  <si>
    <t>-1188454760</t>
  </si>
  <si>
    <t>126</t>
  </si>
  <si>
    <t>997221845</t>
  </si>
  <si>
    <t>Poplatek za uložení odpadu z asfaltových povrchů na skládce (skládkovné)</t>
  </si>
  <si>
    <t>-2081918888</t>
  </si>
  <si>
    <t>127</t>
  </si>
  <si>
    <t>997221855</t>
  </si>
  <si>
    <t>Poplatek za uložení odpadu z kameniva na skládce (skládkovné)</t>
  </si>
  <si>
    <t>162855346</t>
  </si>
  <si>
    <t>128</t>
  </si>
  <si>
    <t>7115111PC-1</t>
  </si>
  <si>
    <t xml:space="preserve">Provedení hydroizolace za studena </t>
  </si>
  <si>
    <t>-571065742</t>
  </si>
  <si>
    <t>129</t>
  </si>
  <si>
    <t>111631-PC1</t>
  </si>
  <si>
    <t>hydroizolační krystalický nátěr na beton Ladax MONO</t>
  </si>
  <si>
    <t>1934780458</t>
  </si>
  <si>
    <t>130</t>
  </si>
  <si>
    <t>111631-PC2</t>
  </si>
  <si>
    <t>cement tmel Ladax</t>
  </si>
  <si>
    <t>-1857851795</t>
  </si>
  <si>
    <t>131</t>
  </si>
  <si>
    <t>711671051</t>
  </si>
  <si>
    <t>Provedení rubové hydroizolace podchodů fólií PVC</t>
  </si>
  <si>
    <t>576056482</t>
  </si>
  <si>
    <t>132</t>
  </si>
  <si>
    <t>283220280</t>
  </si>
  <si>
    <t>fólie hydroizolační druh 803 tl 1,5 mm šíře 1300 mm</t>
  </si>
  <si>
    <t>343986706</t>
  </si>
  <si>
    <t>133</t>
  </si>
  <si>
    <t>030001000</t>
  </si>
  <si>
    <t>…</t>
  </si>
  <si>
    <t>1024</t>
  </si>
  <si>
    <t>-264811834</t>
  </si>
  <si>
    <t>PN</t>
  </si>
  <si>
    <t>Celkové náklady za 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</si>
</sst>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6" borderId="9" xfId="0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Alignment="1">
      <alignment horizontal="left" vertical="center"/>
    </xf>
    <xf numFmtId="0" fontId="0" fillId="6" borderId="0" xfId="0" applyFill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1" fillId="0" borderId="15" xfId="0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25" xfId="0" applyBorder="1" applyAlignment="1">
      <alignment horizontal="center" vertical="center"/>
    </xf>
    <xf numFmtId="49" fontId="0" fillId="0" borderId="25" xfId="0" applyNumberFormat="1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167" fontId="0" fillId="0" borderId="25" xfId="0" applyNumberFormat="1" applyBorder="1" applyAlignment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4" fillId="0" borderId="25" xfId="0" applyFont="1" applyBorder="1" applyAlignment="1">
      <alignment horizontal="center" vertical="center"/>
    </xf>
    <xf numFmtId="49" fontId="34" fillId="0" borderId="25" xfId="0" applyNumberFormat="1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67" fontId="34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4" fontId="6" fillId="0" borderId="0" xfId="0" applyNumberFormat="1" applyFont="1" applyAlignment="1">
      <alignment vertical="center"/>
    </xf>
    <xf numFmtId="4" fontId="6" fillId="4" borderId="0" xfId="0" applyNumberFormat="1" applyFont="1" applyFill="1" applyAlignment="1" applyProtection="1">
      <alignment vertical="center"/>
      <protection locked="0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4" fontId="24" fillId="6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4" fontId="19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5" fillId="0" borderId="0" xfId="0" applyNumberFormat="1" applyFont="1"/>
    <xf numFmtId="4" fontId="29" fillId="0" borderId="0" xfId="0" applyNumberFormat="1" applyFont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4" fontId="0" fillId="4" borderId="25" xfId="0" applyNumberFormat="1" applyFill="1" applyBorder="1" applyAlignment="1" applyProtection="1">
      <alignment vertical="center"/>
      <protection locked="0"/>
    </xf>
    <xf numFmtId="4" fontId="0" fillId="0" borderId="25" xfId="0" applyNumberForma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vertical="center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0" borderId="25" xfId="0" applyNumberFormat="1" applyFont="1" applyBorder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4" fontId="5" fillId="0" borderId="23" xfId="0" applyNumberFormat="1" applyFont="1" applyBorder="1"/>
    <xf numFmtId="4" fontId="5" fillId="0" borderId="23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vertical="center"/>
      <protection locked="0"/>
    </xf>
    <xf numFmtId="4" fontId="0" fillId="0" borderId="25" xfId="0" applyNumberFormat="1" applyBorder="1" applyAlignment="1" applyProtection="1">
      <alignment vertical="center"/>
      <protection locked="0"/>
    </xf>
    <xf numFmtId="0" fontId="0" fillId="2" borderId="0" xfId="0" applyFill="1"/>
    <xf numFmtId="4" fontId="24" fillId="0" borderId="12" xfId="0" applyNumberFormat="1" applyFont="1" applyBorder="1"/>
    <xf numFmtId="4" fontId="3" fillId="0" borderId="12" xfId="0" applyNumberFormat="1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06"/>
  <sheetViews>
    <sheetView showGridLines="0" workbookViewId="0">
      <pane ySplit="1" topLeftCell="A105" activePane="bottomLeft" state="frozen"/>
      <selection pane="bottomLeft" activeCell="BE94" sqref="BE94"/>
    </sheetView>
  </sheetViews>
  <sheetFormatPr defaultRowHeight="13.5" x14ac:dyDescent="0.3"/>
  <cols>
    <col min="1" max="1" width="1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2"/>
      <c r="B1" s="13"/>
      <c r="C1" s="13"/>
      <c r="D1" s="14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0</v>
      </c>
      <c r="BB1" s="12" t="s">
        <v>1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2</v>
      </c>
      <c r="BU1" s="15" t="s">
        <v>2</v>
      </c>
    </row>
    <row r="2" spans="1:73" ht="6" customHeight="1" x14ac:dyDescent="0.3">
      <c r="C2" s="168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207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6" t="s">
        <v>3</v>
      </c>
      <c r="BT2" s="16" t="s">
        <v>4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3</v>
      </c>
      <c r="BT3" s="16" t="s">
        <v>5</v>
      </c>
    </row>
    <row r="4" spans="1:73" ht="36.950000000000003" customHeight="1" x14ac:dyDescent="0.3">
      <c r="B4" s="20"/>
      <c r="C4" s="170" t="s">
        <v>6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21"/>
      <c r="AS4" s="22"/>
      <c r="BE4" s="23"/>
      <c r="BS4" s="16" t="s">
        <v>8</v>
      </c>
    </row>
    <row r="5" spans="1:73" ht="14.45" customHeight="1" x14ac:dyDescent="0.3">
      <c r="B5" s="20"/>
      <c r="D5" s="24" t="s">
        <v>9</v>
      </c>
      <c r="K5" s="174" t="s">
        <v>10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Q5" s="21"/>
      <c r="BE5" s="171"/>
      <c r="BS5" s="16" t="s">
        <v>3</v>
      </c>
    </row>
    <row r="6" spans="1:73" ht="36.950000000000003" customHeight="1" x14ac:dyDescent="0.3">
      <c r="B6" s="20"/>
      <c r="D6" s="26" t="s">
        <v>11</v>
      </c>
      <c r="K6" s="175" t="s">
        <v>12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Q6" s="21"/>
      <c r="BE6" s="169"/>
      <c r="BS6" s="16" t="s">
        <v>13</v>
      </c>
    </row>
    <row r="7" spans="1:73" ht="14.45" customHeight="1" x14ac:dyDescent="0.3">
      <c r="B7" s="20"/>
      <c r="D7" s="27" t="s">
        <v>14</v>
      </c>
      <c r="K7" s="25" t="s">
        <v>15</v>
      </c>
      <c r="AK7" s="27" t="s">
        <v>16</v>
      </c>
      <c r="AN7" s="25" t="s">
        <v>15</v>
      </c>
      <c r="AQ7" s="21"/>
      <c r="BE7" s="169"/>
      <c r="BS7" s="16" t="s">
        <v>17</v>
      </c>
    </row>
    <row r="8" spans="1:73" ht="14.45" customHeight="1" x14ac:dyDescent="0.3">
      <c r="B8" s="20"/>
      <c r="D8" s="27" t="s">
        <v>18</v>
      </c>
      <c r="K8" s="25" t="s">
        <v>19</v>
      </c>
      <c r="AK8" s="27" t="s">
        <v>20</v>
      </c>
      <c r="AN8" s="28" t="s">
        <v>21</v>
      </c>
      <c r="AQ8" s="21"/>
      <c r="BE8" s="169"/>
      <c r="BS8" s="16" t="s">
        <v>22</v>
      </c>
    </row>
    <row r="9" spans="1:73" ht="14.45" customHeight="1" x14ac:dyDescent="0.3">
      <c r="B9" s="20"/>
      <c r="AQ9" s="21"/>
      <c r="BE9" s="169"/>
      <c r="BS9" s="16" t="s">
        <v>23</v>
      </c>
    </row>
    <row r="10" spans="1:73" ht="14.45" customHeight="1" x14ac:dyDescent="0.3">
      <c r="B10" s="20"/>
      <c r="D10" s="27" t="s">
        <v>24</v>
      </c>
      <c r="AK10" s="27" t="s">
        <v>25</v>
      </c>
      <c r="AN10" s="25" t="s">
        <v>15</v>
      </c>
      <c r="AQ10" s="21"/>
      <c r="BE10" s="169"/>
      <c r="BS10" s="16" t="s">
        <v>13</v>
      </c>
    </row>
    <row r="11" spans="1:73" ht="18.399999999999999" customHeight="1" x14ac:dyDescent="0.3">
      <c r="B11" s="20"/>
      <c r="E11" s="25" t="s">
        <v>26</v>
      </c>
      <c r="AK11" s="27" t="s">
        <v>27</v>
      </c>
      <c r="AN11" s="25" t="s">
        <v>15</v>
      </c>
      <c r="AQ11" s="21"/>
      <c r="BE11" s="169"/>
      <c r="BS11" s="16" t="s">
        <v>13</v>
      </c>
    </row>
    <row r="12" spans="1:73" ht="6.95" customHeight="1" x14ac:dyDescent="0.3">
      <c r="B12" s="20"/>
      <c r="AQ12" s="21"/>
      <c r="BE12" s="169"/>
      <c r="BS12" s="16" t="s">
        <v>13</v>
      </c>
    </row>
    <row r="13" spans="1:73" ht="14.45" customHeight="1" x14ac:dyDescent="0.3">
      <c r="B13" s="20"/>
      <c r="D13" s="27" t="s">
        <v>28</v>
      </c>
      <c r="AK13" s="27" t="s">
        <v>25</v>
      </c>
      <c r="AN13" s="29" t="s">
        <v>29</v>
      </c>
      <c r="AQ13" s="21"/>
      <c r="BE13" s="169"/>
      <c r="BS13" s="16" t="s">
        <v>13</v>
      </c>
    </row>
    <row r="14" spans="1:73" ht="15" x14ac:dyDescent="0.3">
      <c r="B14" s="20"/>
      <c r="E14" s="176" t="s">
        <v>29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7" t="s">
        <v>27</v>
      </c>
      <c r="AN14" s="29" t="s">
        <v>29</v>
      </c>
      <c r="AQ14" s="21"/>
      <c r="BE14" s="169"/>
      <c r="BS14" s="16" t="s">
        <v>13</v>
      </c>
    </row>
    <row r="15" spans="1:73" ht="6.95" customHeight="1" x14ac:dyDescent="0.3">
      <c r="B15" s="20"/>
      <c r="AQ15" s="21"/>
      <c r="BE15" s="169"/>
      <c r="BS15" s="16" t="s">
        <v>2</v>
      </c>
    </row>
    <row r="16" spans="1:73" ht="14.45" customHeight="1" x14ac:dyDescent="0.3">
      <c r="B16" s="20"/>
      <c r="D16" s="27" t="s">
        <v>30</v>
      </c>
      <c r="AK16" s="27" t="s">
        <v>25</v>
      </c>
      <c r="AN16" s="25" t="s">
        <v>15</v>
      </c>
      <c r="AQ16" s="21"/>
      <c r="BE16" s="169"/>
      <c r="BS16" s="16" t="s">
        <v>2</v>
      </c>
    </row>
    <row r="17" spans="2:71" ht="18.399999999999999" customHeight="1" x14ac:dyDescent="0.3">
      <c r="B17" s="20"/>
      <c r="E17" s="25" t="s">
        <v>26</v>
      </c>
      <c r="AK17" s="27" t="s">
        <v>27</v>
      </c>
      <c r="AN17" s="25" t="s">
        <v>15</v>
      </c>
      <c r="AQ17" s="21"/>
      <c r="BE17" s="169"/>
      <c r="BS17" s="16" t="s">
        <v>2</v>
      </c>
    </row>
    <row r="18" spans="2:71" ht="6.95" customHeight="1" x14ac:dyDescent="0.3">
      <c r="B18" s="20"/>
      <c r="AQ18" s="21"/>
      <c r="BE18" s="169"/>
      <c r="BS18" s="16" t="s">
        <v>3</v>
      </c>
    </row>
    <row r="19" spans="2:71" ht="14.45" customHeight="1" x14ac:dyDescent="0.3">
      <c r="B19" s="20"/>
      <c r="D19" s="27" t="s">
        <v>31</v>
      </c>
      <c r="AK19" s="27" t="s">
        <v>25</v>
      </c>
      <c r="AN19" s="25" t="s">
        <v>15</v>
      </c>
      <c r="AQ19" s="21"/>
      <c r="BE19" s="169"/>
      <c r="BS19" s="16" t="s">
        <v>3</v>
      </c>
    </row>
    <row r="20" spans="2:71" ht="18.399999999999999" customHeight="1" x14ac:dyDescent="0.3">
      <c r="B20" s="20"/>
      <c r="E20" s="25" t="s">
        <v>26</v>
      </c>
      <c r="AK20" s="27" t="s">
        <v>27</v>
      </c>
      <c r="AN20" s="25" t="s">
        <v>15</v>
      </c>
      <c r="AQ20" s="21"/>
      <c r="BE20" s="169"/>
    </row>
    <row r="21" spans="2:71" ht="6.95" customHeight="1" x14ac:dyDescent="0.3">
      <c r="B21" s="20"/>
      <c r="AQ21" s="21"/>
      <c r="BE21" s="169"/>
    </row>
    <row r="22" spans="2:71" ht="15" x14ac:dyDescent="0.3">
      <c r="B22" s="20"/>
      <c r="D22" s="27" t="s">
        <v>32</v>
      </c>
      <c r="AQ22" s="21"/>
      <c r="BE22" s="169"/>
    </row>
    <row r="23" spans="2:71" ht="22.5" customHeight="1" x14ac:dyDescent="0.3">
      <c r="B23" s="20"/>
      <c r="E23" s="177" t="s">
        <v>15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Q23" s="21"/>
      <c r="BE23" s="169"/>
    </row>
    <row r="24" spans="2:71" ht="6.95" customHeight="1" x14ac:dyDescent="0.3">
      <c r="B24" s="20"/>
      <c r="AQ24" s="21"/>
      <c r="BE24" s="169"/>
    </row>
    <row r="25" spans="2:71" ht="6.95" customHeight="1" x14ac:dyDescent="0.3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Q25" s="21"/>
      <c r="BE25" s="169"/>
    </row>
    <row r="26" spans="2:71" ht="14.45" customHeight="1" x14ac:dyDescent="0.3">
      <c r="B26" s="20"/>
      <c r="D26" s="31" t="s">
        <v>33</v>
      </c>
      <c r="AK26" s="178">
        <f>ROUND(AG87,2)</f>
        <v>0</v>
      </c>
      <c r="AL26" s="169"/>
      <c r="AM26" s="169"/>
      <c r="AN26" s="169"/>
      <c r="AO26" s="169"/>
      <c r="AQ26" s="21"/>
      <c r="BE26" s="169"/>
    </row>
    <row r="27" spans="2:71" ht="14.45" customHeight="1" x14ac:dyDescent="0.3">
      <c r="B27" s="20"/>
      <c r="D27" s="31" t="s">
        <v>34</v>
      </c>
      <c r="AK27" s="178">
        <f>ROUND(AG90,2)</f>
        <v>0</v>
      </c>
      <c r="AL27" s="169"/>
      <c r="AM27" s="169"/>
      <c r="AN27" s="169"/>
      <c r="AO27" s="169"/>
      <c r="AQ27" s="21"/>
      <c r="BE27" s="169"/>
    </row>
    <row r="28" spans="2:71" s="1" customFormat="1" ht="6.95" customHeight="1" x14ac:dyDescent="0.3">
      <c r="B28" s="32"/>
      <c r="AQ28" s="33"/>
      <c r="BE28" s="172"/>
    </row>
    <row r="29" spans="2:71" s="1" customFormat="1" ht="25.9" customHeight="1" x14ac:dyDescent="0.3">
      <c r="B29" s="32"/>
      <c r="D29" s="34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9">
        <f>ROUND(AK26+AK27,2)</f>
        <v>0</v>
      </c>
      <c r="AL29" s="180"/>
      <c r="AM29" s="180"/>
      <c r="AN29" s="180"/>
      <c r="AO29" s="180"/>
      <c r="AQ29" s="33"/>
      <c r="BE29" s="172"/>
    </row>
    <row r="30" spans="2:71" s="1" customFormat="1" ht="6.95" customHeight="1" x14ac:dyDescent="0.3">
      <c r="B30" s="32"/>
      <c r="AQ30" s="33"/>
      <c r="BE30" s="172"/>
    </row>
    <row r="31" spans="2:71" s="2" customFormat="1" ht="14.45" customHeight="1" x14ac:dyDescent="0.3">
      <c r="B31" s="36"/>
      <c r="D31" s="37" t="s">
        <v>36</v>
      </c>
      <c r="F31" s="37" t="s">
        <v>37</v>
      </c>
      <c r="L31" s="181">
        <v>0.21</v>
      </c>
      <c r="M31" s="173"/>
      <c r="N31" s="173"/>
      <c r="O31" s="173"/>
      <c r="T31" s="39" t="s">
        <v>38</v>
      </c>
      <c r="W31" s="182">
        <f>ROUND(AZ87+SUM(CD91:CD104),2)</f>
        <v>0</v>
      </c>
      <c r="X31" s="173"/>
      <c r="Y31" s="173"/>
      <c r="Z31" s="173"/>
      <c r="AA31" s="173"/>
      <c r="AB31" s="173"/>
      <c r="AC31" s="173"/>
      <c r="AD31" s="173"/>
      <c r="AE31" s="173"/>
      <c r="AK31" s="182">
        <f>ROUND(AV87+SUM(BY91:BY104),2)</f>
        <v>0</v>
      </c>
      <c r="AL31" s="173"/>
      <c r="AM31" s="173"/>
      <c r="AN31" s="173"/>
      <c r="AO31" s="173"/>
      <c r="AQ31" s="40"/>
      <c r="BE31" s="173"/>
    </row>
    <row r="32" spans="2:71" s="2" customFormat="1" ht="14.45" customHeight="1" x14ac:dyDescent="0.3">
      <c r="B32" s="36"/>
      <c r="F32" s="37" t="s">
        <v>39</v>
      </c>
      <c r="L32" s="181">
        <v>0.15</v>
      </c>
      <c r="M32" s="173"/>
      <c r="N32" s="173"/>
      <c r="O32" s="173"/>
      <c r="T32" s="39" t="s">
        <v>38</v>
      </c>
      <c r="W32" s="182">
        <f>ROUND(BA87+SUM(CE91:CE104),2)</f>
        <v>0</v>
      </c>
      <c r="X32" s="173"/>
      <c r="Y32" s="173"/>
      <c r="Z32" s="173"/>
      <c r="AA32" s="173"/>
      <c r="AB32" s="173"/>
      <c r="AC32" s="173"/>
      <c r="AD32" s="173"/>
      <c r="AE32" s="173"/>
      <c r="AK32" s="182">
        <f>ROUND(AW87+SUM(BZ91:BZ104),2)</f>
        <v>0</v>
      </c>
      <c r="AL32" s="173"/>
      <c r="AM32" s="173"/>
      <c r="AN32" s="173"/>
      <c r="AO32" s="173"/>
      <c r="AQ32" s="40"/>
      <c r="BE32" s="173"/>
    </row>
    <row r="33" spans="2:57" s="2" customFormat="1" ht="14.45" hidden="1" customHeight="1" x14ac:dyDescent="0.3">
      <c r="B33" s="36"/>
      <c r="F33" s="37" t="s">
        <v>40</v>
      </c>
      <c r="L33" s="181">
        <v>0.21</v>
      </c>
      <c r="M33" s="173"/>
      <c r="N33" s="173"/>
      <c r="O33" s="173"/>
      <c r="T33" s="39" t="s">
        <v>38</v>
      </c>
      <c r="W33" s="182">
        <f>ROUND(BB87+SUM(CF91:CF104),2)</f>
        <v>0</v>
      </c>
      <c r="X33" s="173"/>
      <c r="Y33" s="173"/>
      <c r="Z33" s="173"/>
      <c r="AA33" s="173"/>
      <c r="AB33" s="173"/>
      <c r="AC33" s="173"/>
      <c r="AD33" s="173"/>
      <c r="AE33" s="173"/>
      <c r="AK33" s="182">
        <v>0</v>
      </c>
      <c r="AL33" s="173"/>
      <c r="AM33" s="173"/>
      <c r="AN33" s="173"/>
      <c r="AO33" s="173"/>
      <c r="AQ33" s="40"/>
      <c r="BE33" s="173"/>
    </row>
    <row r="34" spans="2:57" s="2" customFormat="1" ht="14.45" hidden="1" customHeight="1" x14ac:dyDescent="0.3">
      <c r="B34" s="36"/>
      <c r="F34" s="37" t="s">
        <v>41</v>
      </c>
      <c r="L34" s="181">
        <v>0.15</v>
      </c>
      <c r="M34" s="173"/>
      <c r="N34" s="173"/>
      <c r="O34" s="173"/>
      <c r="T34" s="39" t="s">
        <v>38</v>
      </c>
      <c r="W34" s="182">
        <f>ROUND(BC87+SUM(CG91:CG104),2)</f>
        <v>0</v>
      </c>
      <c r="X34" s="173"/>
      <c r="Y34" s="173"/>
      <c r="Z34" s="173"/>
      <c r="AA34" s="173"/>
      <c r="AB34" s="173"/>
      <c r="AC34" s="173"/>
      <c r="AD34" s="173"/>
      <c r="AE34" s="173"/>
      <c r="AK34" s="182">
        <v>0</v>
      </c>
      <c r="AL34" s="173"/>
      <c r="AM34" s="173"/>
      <c r="AN34" s="173"/>
      <c r="AO34" s="173"/>
      <c r="AQ34" s="40"/>
      <c r="BE34" s="173"/>
    </row>
    <row r="35" spans="2:57" s="2" customFormat="1" ht="14.45" hidden="1" customHeight="1" x14ac:dyDescent="0.3">
      <c r="B35" s="36"/>
      <c r="F35" s="37" t="s">
        <v>42</v>
      </c>
      <c r="L35" s="181">
        <v>0</v>
      </c>
      <c r="M35" s="173"/>
      <c r="N35" s="173"/>
      <c r="O35" s="173"/>
      <c r="T35" s="39" t="s">
        <v>38</v>
      </c>
      <c r="W35" s="182">
        <f>ROUND(BD87+SUM(CH91:CH104),2)</f>
        <v>0</v>
      </c>
      <c r="X35" s="173"/>
      <c r="Y35" s="173"/>
      <c r="Z35" s="173"/>
      <c r="AA35" s="173"/>
      <c r="AB35" s="173"/>
      <c r="AC35" s="173"/>
      <c r="AD35" s="173"/>
      <c r="AE35" s="173"/>
      <c r="AK35" s="182">
        <v>0</v>
      </c>
      <c r="AL35" s="173"/>
      <c r="AM35" s="173"/>
      <c r="AN35" s="173"/>
      <c r="AO35" s="173"/>
      <c r="AQ35" s="40"/>
    </row>
    <row r="36" spans="2:57" s="1" customFormat="1" ht="6.95" customHeight="1" x14ac:dyDescent="0.3">
      <c r="B36" s="32"/>
      <c r="AQ36" s="33"/>
    </row>
    <row r="37" spans="2:57" s="1" customFormat="1" ht="25.9" customHeight="1" x14ac:dyDescent="0.3">
      <c r="B37" s="32"/>
      <c r="C37" s="41"/>
      <c r="D37" s="42" t="s">
        <v>43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44</v>
      </c>
      <c r="U37" s="43"/>
      <c r="V37" s="43"/>
      <c r="W37" s="43"/>
      <c r="X37" s="183" t="s">
        <v>45</v>
      </c>
      <c r="Y37" s="184"/>
      <c r="Z37" s="184"/>
      <c r="AA37" s="184"/>
      <c r="AB37" s="184"/>
      <c r="AC37" s="43"/>
      <c r="AD37" s="43"/>
      <c r="AE37" s="43"/>
      <c r="AF37" s="43"/>
      <c r="AG37" s="43"/>
      <c r="AH37" s="43"/>
      <c r="AI37" s="43"/>
      <c r="AJ37" s="43"/>
      <c r="AK37" s="185">
        <f>SUM(AK29:AK35)</f>
        <v>0</v>
      </c>
      <c r="AL37" s="184"/>
      <c r="AM37" s="184"/>
      <c r="AN37" s="184"/>
      <c r="AO37" s="186"/>
      <c r="AP37" s="41"/>
      <c r="AQ37" s="33"/>
    </row>
    <row r="38" spans="2:57" s="1" customFormat="1" ht="14.45" customHeight="1" x14ac:dyDescent="0.3">
      <c r="B38" s="32"/>
      <c r="AQ38" s="33"/>
    </row>
    <row r="39" spans="2:57" x14ac:dyDescent="0.3">
      <c r="B39" s="20"/>
      <c r="AQ39" s="21"/>
    </row>
    <row r="40" spans="2:57" x14ac:dyDescent="0.3">
      <c r="B40" s="20"/>
      <c r="AQ40" s="21"/>
    </row>
    <row r="41" spans="2:57" x14ac:dyDescent="0.3">
      <c r="B41" s="20"/>
      <c r="AQ41" s="21"/>
    </row>
    <row r="42" spans="2:57" x14ac:dyDescent="0.3">
      <c r="B42" s="20"/>
      <c r="AQ42" s="21"/>
    </row>
    <row r="43" spans="2:57" x14ac:dyDescent="0.3">
      <c r="B43" s="20"/>
      <c r="AQ43" s="21"/>
    </row>
    <row r="44" spans="2:57" x14ac:dyDescent="0.3">
      <c r="B44" s="20"/>
      <c r="AQ44" s="21"/>
    </row>
    <row r="45" spans="2:57" x14ac:dyDescent="0.3">
      <c r="B45" s="20"/>
      <c r="AQ45" s="21"/>
    </row>
    <row r="46" spans="2:57" x14ac:dyDescent="0.3">
      <c r="B46" s="20"/>
      <c r="AQ46" s="21"/>
    </row>
    <row r="47" spans="2:57" x14ac:dyDescent="0.3">
      <c r="B47" s="20"/>
      <c r="AQ47" s="21"/>
    </row>
    <row r="48" spans="2:57" x14ac:dyDescent="0.3">
      <c r="B48" s="20"/>
      <c r="AQ48" s="21"/>
    </row>
    <row r="49" spans="2:43" s="1" customFormat="1" ht="15" x14ac:dyDescent="0.3">
      <c r="B49" s="32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C49" s="45" t="s">
        <v>47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Q49" s="33"/>
    </row>
    <row r="50" spans="2:43" x14ac:dyDescent="0.3">
      <c r="B50" s="20"/>
      <c r="D50" s="48"/>
      <c r="Z50" s="49"/>
      <c r="AC50" s="48"/>
      <c r="AO50" s="49"/>
      <c r="AQ50" s="21"/>
    </row>
    <row r="51" spans="2:43" x14ac:dyDescent="0.3">
      <c r="B51" s="20"/>
      <c r="D51" s="48"/>
      <c r="Z51" s="49"/>
      <c r="AC51" s="48"/>
      <c r="AO51" s="49"/>
      <c r="AQ51" s="21"/>
    </row>
    <row r="52" spans="2:43" x14ac:dyDescent="0.3">
      <c r="B52" s="20"/>
      <c r="D52" s="48"/>
      <c r="Z52" s="49"/>
      <c r="AC52" s="48"/>
      <c r="AO52" s="49"/>
      <c r="AQ52" s="21"/>
    </row>
    <row r="53" spans="2:43" x14ac:dyDescent="0.3">
      <c r="B53" s="20"/>
      <c r="D53" s="48"/>
      <c r="Z53" s="49"/>
      <c r="AC53" s="48"/>
      <c r="AO53" s="49"/>
      <c r="AQ53" s="21"/>
    </row>
    <row r="54" spans="2:43" x14ac:dyDescent="0.3">
      <c r="B54" s="20"/>
      <c r="D54" s="48"/>
      <c r="Z54" s="49"/>
      <c r="AC54" s="48"/>
      <c r="AO54" s="49"/>
      <c r="AQ54" s="21"/>
    </row>
    <row r="55" spans="2:43" x14ac:dyDescent="0.3">
      <c r="B55" s="20"/>
      <c r="D55" s="48"/>
      <c r="Z55" s="49"/>
      <c r="AC55" s="48"/>
      <c r="AO55" s="49"/>
      <c r="AQ55" s="21"/>
    </row>
    <row r="56" spans="2:43" x14ac:dyDescent="0.3">
      <c r="B56" s="20"/>
      <c r="D56" s="48"/>
      <c r="Z56" s="49"/>
      <c r="AC56" s="48"/>
      <c r="AO56" s="49"/>
      <c r="AQ56" s="21"/>
    </row>
    <row r="57" spans="2:43" x14ac:dyDescent="0.3">
      <c r="B57" s="20"/>
      <c r="D57" s="48"/>
      <c r="Z57" s="49"/>
      <c r="AC57" s="48"/>
      <c r="AO57" s="49"/>
      <c r="AQ57" s="21"/>
    </row>
    <row r="58" spans="2:43" s="1" customFormat="1" ht="15" x14ac:dyDescent="0.3">
      <c r="B58" s="32"/>
      <c r="D58" s="50" t="s">
        <v>48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49</v>
      </c>
      <c r="S58" s="51"/>
      <c r="T58" s="51"/>
      <c r="U58" s="51"/>
      <c r="V58" s="51"/>
      <c r="W58" s="51"/>
      <c r="X58" s="51"/>
      <c r="Y58" s="51"/>
      <c r="Z58" s="53"/>
      <c r="AC58" s="50" t="s">
        <v>48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49</v>
      </c>
      <c r="AN58" s="51"/>
      <c r="AO58" s="53"/>
      <c r="AQ58" s="33"/>
    </row>
    <row r="59" spans="2:43" x14ac:dyDescent="0.3">
      <c r="B59" s="20"/>
      <c r="AQ59" s="21"/>
    </row>
    <row r="60" spans="2:43" s="1" customFormat="1" ht="15" x14ac:dyDescent="0.3">
      <c r="B60" s="32"/>
      <c r="D60" s="45" t="s">
        <v>50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C60" s="45" t="s">
        <v>51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Q60" s="33"/>
    </row>
    <row r="61" spans="2:43" x14ac:dyDescent="0.3">
      <c r="B61" s="20"/>
      <c r="D61" s="48"/>
      <c r="Z61" s="49"/>
      <c r="AC61" s="48"/>
      <c r="AO61" s="49"/>
      <c r="AQ61" s="21"/>
    </row>
    <row r="62" spans="2:43" x14ac:dyDescent="0.3">
      <c r="B62" s="20"/>
      <c r="D62" s="48"/>
      <c r="Z62" s="49"/>
      <c r="AC62" s="48"/>
      <c r="AO62" s="49"/>
      <c r="AQ62" s="21"/>
    </row>
    <row r="63" spans="2:43" x14ac:dyDescent="0.3">
      <c r="B63" s="20"/>
      <c r="D63" s="48"/>
      <c r="Z63" s="49"/>
      <c r="AC63" s="48"/>
      <c r="AO63" s="49"/>
      <c r="AQ63" s="21"/>
    </row>
    <row r="64" spans="2:43" x14ac:dyDescent="0.3">
      <c r="B64" s="20"/>
      <c r="D64" s="48"/>
      <c r="Z64" s="49"/>
      <c r="AC64" s="48"/>
      <c r="AO64" s="49"/>
      <c r="AQ64" s="21"/>
    </row>
    <row r="65" spans="2:43" x14ac:dyDescent="0.3">
      <c r="B65" s="20"/>
      <c r="D65" s="48"/>
      <c r="Z65" s="49"/>
      <c r="AC65" s="48"/>
      <c r="AO65" s="49"/>
      <c r="AQ65" s="21"/>
    </row>
    <row r="66" spans="2:43" x14ac:dyDescent="0.3">
      <c r="B66" s="20"/>
      <c r="D66" s="48"/>
      <c r="Z66" s="49"/>
      <c r="AC66" s="48"/>
      <c r="AO66" s="49"/>
      <c r="AQ66" s="21"/>
    </row>
    <row r="67" spans="2:43" x14ac:dyDescent="0.3">
      <c r="B67" s="20"/>
      <c r="D67" s="48"/>
      <c r="Z67" s="49"/>
      <c r="AC67" s="48"/>
      <c r="AO67" s="49"/>
      <c r="AQ67" s="21"/>
    </row>
    <row r="68" spans="2:43" x14ac:dyDescent="0.3">
      <c r="B68" s="20"/>
      <c r="D68" s="48"/>
      <c r="Z68" s="49"/>
      <c r="AC68" s="48"/>
      <c r="AO68" s="49"/>
      <c r="AQ68" s="21"/>
    </row>
    <row r="69" spans="2:43" s="1" customFormat="1" ht="15" x14ac:dyDescent="0.3">
      <c r="B69" s="32"/>
      <c r="D69" s="50" t="s">
        <v>48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49</v>
      </c>
      <c r="S69" s="51"/>
      <c r="T69" s="51"/>
      <c r="U69" s="51"/>
      <c r="V69" s="51"/>
      <c r="W69" s="51"/>
      <c r="X69" s="51"/>
      <c r="Y69" s="51"/>
      <c r="Z69" s="53"/>
      <c r="AC69" s="50" t="s">
        <v>48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49</v>
      </c>
      <c r="AN69" s="51"/>
      <c r="AO69" s="53"/>
      <c r="AQ69" s="33"/>
    </row>
    <row r="70" spans="2:43" s="1" customFormat="1" ht="6.95" customHeight="1" x14ac:dyDescent="0.3">
      <c r="B70" s="32"/>
      <c r="AQ70" s="33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2"/>
      <c r="C76" s="170" t="s">
        <v>52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33"/>
    </row>
    <row r="77" spans="2:43" s="3" customFormat="1" ht="14.45" customHeight="1" x14ac:dyDescent="0.3">
      <c r="B77" s="60"/>
      <c r="C77" s="27" t="s">
        <v>9</v>
      </c>
      <c r="L77" s="3" t="str">
        <f>K5</f>
        <v>1593-2/17-Strelnice</v>
      </c>
      <c r="AQ77" s="61"/>
    </row>
    <row r="78" spans="2:43" s="4" customFormat="1" ht="36.950000000000003" customHeight="1" x14ac:dyDescent="0.3">
      <c r="B78" s="62"/>
      <c r="C78" s="63" t="s">
        <v>11</v>
      </c>
      <c r="L78" s="187" t="str">
        <f>K6</f>
        <v>VENKOVNÍ AREÁLOVÁ KANALIZACE-SPLAŠKOVÁ A DEŠŤOVÁ</v>
      </c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Q78" s="64"/>
    </row>
    <row r="79" spans="2:43" s="1" customFormat="1" ht="6.95" customHeight="1" x14ac:dyDescent="0.3">
      <c r="B79" s="32"/>
      <c r="AQ79" s="33"/>
    </row>
    <row r="80" spans="2:43" s="1" customFormat="1" ht="15" x14ac:dyDescent="0.3">
      <c r="B80" s="32"/>
      <c r="C80" s="27" t="s">
        <v>18</v>
      </c>
      <c r="L80" s="65" t="str">
        <f>IF(K8="","",K8)</f>
        <v>REKONSTRUKCE VENKOVNÍ KANALIZACE-STŘELNICE DC</v>
      </c>
      <c r="AI80" s="27" t="s">
        <v>20</v>
      </c>
      <c r="AM80" s="66" t="str">
        <f>IF(AN8= "","",AN8)</f>
        <v>14.11.2018</v>
      </c>
      <c r="AQ80" s="33"/>
    </row>
    <row r="81" spans="2:89" s="1" customFormat="1" ht="6.95" customHeight="1" x14ac:dyDescent="0.3">
      <c r="B81" s="32"/>
      <c r="AQ81" s="33"/>
    </row>
    <row r="82" spans="2:89" s="1" customFormat="1" ht="15" x14ac:dyDescent="0.3">
      <c r="B82" s="32"/>
      <c r="C82" s="27" t="s">
        <v>24</v>
      </c>
      <c r="L82" s="3" t="str">
        <f>IF(E11= "","",E11)</f>
        <v xml:space="preserve"> </v>
      </c>
      <c r="AI82" s="27" t="s">
        <v>30</v>
      </c>
      <c r="AM82" s="189" t="str">
        <f>IF(E17="","",E17)</f>
        <v xml:space="preserve"> </v>
      </c>
      <c r="AN82" s="172"/>
      <c r="AO82" s="172"/>
      <c r="AP82" s="172"/>
      <c r="AQ82" s="33"/>
      <c r="AS82" s="190" t="s">
        <v>53</v>
      </c>
      <c r="AT82" s="191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2:89" s="1" customFormat="1" ht="15" x14ac:dyDescent="0.3">
      <c r="B83" s="32"/>
      <c r="C83" s="27" t="s">
        <v>28</v>
      </c>
      <c r="L83" s="3" t="str">
        <f>IF(E14= "Vyplň údaj","",E14)</f>
        <v/>
      </c>
      <c r="AI83" s="27" t="s">
        <v>31</v>
      </c>
      <c r="AM83" s="189" t="str">
        <f>IF(E20="","",E20)</f>
        <v xml:space="preserve"> </v>
      </c>
      <c r="AN83" s="172"/>
      <c r="AO83" s="172"/>
      <c r="AP83" s="172"/>
      <c r="AQ83" s="33"/>
      <c r="AS83" s="192"/>
      <c r="AT83" s="172"/>
      <c r="BD83" s="67"/>
    </row>
    <row r="84" spans="2:89" s="1" customFormat="1" ht="10.9" customHeight="1" x14ac:dyDescent="0.3">
      <c r="B84" s="32"/>
      <c r="AQ84" s="33"/>
      <c r="AS84" s="192"/>
      <c r="AT84" s="172"/>
      <c r="BD84" s="67"/>
    </row>
    <row r="85" spans="2:89" s="1" customFormat="1" ht="29.25" customHeight="1" x14ac:dyDescent="0.3">
      <c r="B85" s="32"/>
      <c r="C85" s="195" t="s">
        <v>54</v>
      </c>
      <c r="D85" s="196"/>
      <c r="E85" s="196"/>
      <c r="F85" s="196"/>
      <c r="G85" s="196"/>
      <c r="H85" s="69"/>
      <c r="I85" s="197" t="s">
        <v>55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56</v>
      </c>
      <c r="AH85" s="196"/>
      <c r="AI85" s="196"/>
      <c r="AJ85" s="196"/>
      <c r="AK85" s="196"/>
      <c r="AL85" s="196"/>
      <c r="AM85" s="196"/>
      <c r="AN85" s="197" t="s">
        <v>57</v>
      </c>
      <c r="AO85" s="196"/>
      <c r="AP85" s="198"/>
      <c r="AQ85" s="33"/>
      <c r="AS85" s="70" t="s">
        <v>58</v>
      </c>
      <c r="AT85" s="71" t="s">
        <v>59</v>
      </c>
      <c r="AU85" s="71" t="s">
        <v>60</v>
      </c>
      <c r="AV85" s="71" t="s">
        <v>61</v>
      </c>
      <c r="AW85" s="71" t="s">
        <v>62</v>
      </c>
      <c r="AX85" s="71" t="s">
        <v>63</v>
      </c>
      <c r="AY85" s="71" t="s">
        <v>64</v>
      </c>
      <c r="AZ85" s="71" t="s">
        <v>65</v>
      </c>
      <c r="BA85" s="71" t="s">
        <v>66</v>
      </c>
      <c r="BB85" s="71" t="s">
        <v>67</v>
      </c>
      <c r="BC85" s="71" t="s">
        <v>68</v>
      </c>
      <c r="BD85" s="72" t="s">
        <v>69</v>
      </c>
    </row>
    <row r="86" spans="2:89" s="1" customFormat="1" ht="10.9" customHeight="1" x14ac:dyDescent="0.3">
      <c r="B86" s="32"/>
      <c r="AQ86" s="33"/>
      <c r="AS86" s="73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2:89" s="4" customFormat="1" ht="32.450000000000003" customHeight="1" x14ac:dyDescent="0.3">
      <c r="B87" s="62"/>
      <c r="C87" s="74" t="s">
        <v>70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202">
        <f>ROUND(AG88,2)</f>
        <v>0</v>
      </c>
      <c r="AH87" s="202"/>
      <c r="AI87" s="202"/>
      <c r="AJ87" s="202"/>
      <c r="AK87" s="202"/>
      <c r="AL87" s="202"/>
      <c r="AM87" s="202"/>
      <c r="AN87" s="203">
        <f>SUM(AG87,AT87)</f>
        <v>0</v>
      </c>
      <c r="AO87" s="203"/>
      <c r="AP87" s="203"/>
      <c r="AQ87" s="64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63" t="s">
        <v>71</v>
      </c>
      <c r="BT87" s="63" t="s">
        <v>72</v>
      </c>
      <c r="BV87" s="63" t="s">
        <v>73</v>
      </c>
      <c r="BW87" s="63" t="s">
        <v>74</v>
      </c>
      <c r="BX87" s="63" t="s">
        <v>75</v>
      </c>
    </row>
    <row r="88" spans="2:89" s="5" customFormat="1" ht="69" customHeight="1" x14ac:dyDescent="0.3">
      <c r="B88" s="80"/>
      <c r="C88" s="81"/>
      <c r="D88" s="201" t="s">
        <v>10</v>
      </c>
      <c r="E88" s="200"/>
      <c r="F88" s="200"/>
      <c r="G88" s="200"/>
      <c r="H88" s="200"/>
      <c r="I88" s="82"/>
      <c r="J88" s="201" t="s">
        <v>12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9">
        <f>'1593-2-17-Strelnice - VEN...'!M29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83"/>
      <c r="AS88" s="84">
        <f>'1593-2-17-Strelnice - VEN...'!M27</f>
        <v>0</v>
      </c>
      <c r="AT88" s="85">
        <f>ROUND(SUM(AV88:AW88),2)</f>
        <v>0</v>
      </c>
      <c r="AU88" s="86">
        <f>'1593-2-17-Strelnice - VEN...'!W125</f>
        <v>0</v>
      </c>
      <c r="AV88" s="85">
        <f>'1593-2-17-Strelnice - VEN...'!M31</f>
        <v>0</v>
      </c>
      <c r="AW88" s="85">
        <f>'1593-2-17-Strelnice - VEN...'!M32</f>
        <v>0</v>
      </c>
      <c r="AX88" s="85">
        <f>'1593-2-17-Strelnice - VEN...'!M33</f>
        <v>0</v>
      </c>
      <c r="AY88" s="85">
        <f>'1593-2-17-Strelnice - VEN...'!M34</f>
        <v>0</v>
      </c>
      <c r="AZ88" s="85">
        <f>'1593-2-17-Strelnice - VEN...'!H31</f>
        <v>0</v>
      </c>
      <c r="BA88" s="85">
        <f>'1593-2-17-Strelnice - VEN...'!H32</f>
        <v>0</v>
      </c>
      <c r="BB88" s="85">
        <f>'1593-2-17-Strelnice - VEN...'!H33</f>
        <v>0</v>
      </c>
      <c r="BC88" s="85">
        <f>'1593-2-17-Strelnice - VEN...'!H34</f>
        <v>0</v>
      </c>
      <c r="BD88" s="87">
        <f>'1593-2-17-Strelnice - VEN...'!H35</f>
        <v>0</v>
      </c>
      <c r="BT88" s="88" t="s">
        <v>17</v>
      </c>
      <c r="BU88" s="88" t="s">
        <v>76</v>
      </c>
      <c r="BV88" s="88" t="s">
        <v>73</v>
      </c>
      <c r="BW88" s="88" t="s">
        <v>74</v>
      </c>
      <c r="BX88" s="88" t="s">
        <v>75</v>
      </c>
    </row>
    <row r="89" spans="2:89" x14ac:dyDescent="0.3">
      <c r="B89" s="20"/>
      <c r="AQ89" s="21"/>
    </row>
    <row r="90" spans="2:89" s="1" customFormat="1" ht="30" customHeight="1" x14ac:dyDescent="0.3">
      <c r="B90" s="32"/>
      <c r="C90" s="74" t="s">
        <v>77</v>
      </c>
      <c r="AG90" s="203">
        <f>ROUND(SUM(AG91:AG103),2)</f>
        <v>0</v>
      </c>
      <c r="AH90" s="172"/>
      <c r="AI90" s="172"/>
      <c r="AJ90" s="172"/>
      <c r="AK90" s="172"/>
      <c r="AL90" s="172"/>
      <c r="AM90" s="172"/>
      <c r="AN90" s="203">
        <f>ROUND(SUM(AN91:AN103),2)</f>
        <v>0</v>
      </c>
      <c r="AO90" s="172"/>
      <c r="AP90" s="172"/>
      <c r="AQ90" s="33"/>
      <c r="AS90" s="70" t="s">
        <v>78</v>
      </c>
      <c r="AT90" s="71" t="s">
        <v>79</v>
      </c>
      <c r="AU90" s="71" t="s">
        <v>36</v>
      </c>
      <c r="AV90" s="72" t="s">
        <v>59</v>
      </c>
    </row>
    <row r="91" spans="2:89" s="1" customFormat="1" ht="19.899999999999999" customHeight="1" x14ac:dyDescent="0.3">
      <c r="B91" s="32"/>
      <c r="D91" s="89" t="s">
        <v>80</v>
      </c>
      <c r="AG91" s="194">
        <f>ROUND(AG87*AS91,2)</f>
        <v>0</v>
      </c>
      <c r="AH91" s="172"/>
      <c r="AI91" s="172"/>
      <c r="AJ91" s="172"/>
      <c r="AK91" s="172"/>
      <c r="AL91" s="172"/>
      <c r="AM91" s="172"/>
      <c r="AN91" s="193">
        <f t="shared" ref="AN91:AN100" si="0">ROUND(AG91+AV91,2)</f>
        <v>0</v>
      </c>
      <c r="AO91" s="172"/>
      <c r="AP91" s="172"/>
      <c r="AQ91" s="33"/>
      <c r="AS91" s="90">
        <v>0</v>
      </c>
      <c r="AT91" s="91" t="s">
        <v>81</v>
      </c>
      <c r="AU91" s="91" t="s">
        <v>37</v>
      </c>
      <c r="AV91" s="92">
        <f>ROUND(IF(AU91="základní",AG91*L31,IF(AU91="snížená",AG91*L32,0)),2)</f>
        <v>0</v>
      </c>
      <c r="BV91" s="16" t="s">
        <v>82</v>
      </c>
      <c r="BY91" s="93">
        <f t="shared" ref="BY91:BY103" si="1">IF(AU91="základní",AV91,0)</f>
        <v>0</v>
      </c>
      <c r="BZ91" s="93">
        <f t="shared" ref="BZ91:BZ103" si="2">IF(AU91="snížená",AV91,0)</f>
        <v>0</v>
      </c>
      <c r="CA91" s="93">
        <v>0</v>
      </c>
      <c r="CB91" s="93">
        <v>0</v>
      </c>
      <c r="CC91" s="93">
        <v>0</v>
      </c>
      <c r="CD91" s="93">
        <f t="shared" ref="CD91:CD103" si="3">IF(AU91="základní",AG91,0)</f>
        <v>0</v>
      </c>
      <c r="CE91" s="93">
        <f t="shared" ref="CE91:CE103" si="4">IF(AU91="snížená",AG91,0)</f>
        <v>0</v>
      </c>
      <c r="CF91" s="93">
        <f t="shared" ref="CF91:CF103" si="5">IF(AU91="zákl. přenesená",AG91,0)</f>
        <v>0</v>
      </c>
      <c r="CG91" s="93">
        <f t="shared" ref="CG91:CG103" si="6">IF(AU91="sníž. přenesená",AG91,0)</f>
        <v>0</v>
      </c>
      <c r="CH91" s="93">
        <f t="shared" ref="CH91:CH103" si="7">IF(AU91="nulová",AG91,0)</f>
        <v>0</v>
      </c>
      <c r="CI91" s="16">
        <f t="shared" ref="CI91:CI103" si="8"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 t="shared" ref="CK91:CK103" si="9">IF(D91="Vyplň vlastní","","x")</f>
        <v>x</v>
      </c>
    </row>
    <row r="92" spans="2:89" s="1" customFormat="1" ht="19.899999999999999" customHeight="1" x14ac:dyDescent="0.3">
      <c r="B92" s="32"/>
      <c r="D92" s="89" t="s">
        <v>83</v>
      </c>
      <c r="AG92" s="194">
        <f>ROUND(AG87*AS92,2)</f>
        <v>0</v>
      </c>
      <c r="AH92" s="172"/>
      <c r="AI92" s="172"/>
      <c r="AJ92" s="172"/>
      <c r="AK92" s="172"/>
      <c r="AL92" s="172"/>
      <c r="AM92" s="172"/>
      <c r="AN92" s="193">
        <f t="shared" si="0"/>
        <v>0</v>
      </c>
      <c r="AO92" s="172"/>
      <c r="AP92" s="172"/>
      <c r="AQ92" s="33"/>
      <c r="AS92" s="94">
        <v>0</v>
      </c>
      <c r="AT92" s="95" t="s">
        <v>81</v>
      </c>
      <c r="AU92" s="95" t="s">
        <v>37</v>
      </c>
      <c r="AV92" s="96">
        <f>ROUND(IF(AU92="základní",AG92*L31,IF(AU92="snížená",AG92*L32,0)),2)</f>
        <v>0</v>
      </c>
      <c r="BV92" s="16" t="s">
        <v>82</v>
      </c>
      <c r="BY92" s="93">
        <f t="shared" si="1"/>
        <v>0</v>
      </c>
      <c r="BZ92" s="93">
        <f t="shared" si="2"/>
        <v>0</v>
      </c>
      <c r="CA92" s="93">
        <v>0</v>
      </c>
      <c r="CB92" s="93">
        <v>0</v>
      </c>
      <c r="CC92" s="93">
        <v>0</v>
      </c>
      <c r="CD92" s="93">
        <f t="shared" si="3"/>
        <v>0</v>
      </c>
      <c r="CE92" s="93">
        <f t="shared" si="4"/>
        <v>0</v>
      </c>
      <c r="CF92" s="93">
        <f t="shared" si="5"/>
        <v>0</v>
      </c>
      <c r="CG92" s="93">
        <f t="shared" si="6"/>
        <v>0</v>
      </c>
      <c r="CH92" s="93">
        <f t="shared" si="7"/>
        <v>0</v>
      </c>
      <c r="CI92" s="16">
        <f t="shared" si="8"/>
        <v>1</v>
      </c>
      <c r="CJ92" s="16">
        <f>IF(AT92="stavební čast",1,IF(8892="investiční čast",2,3))</f>
        <v>1</v>
      </c>
      <c r="CK92" s="16" t="str">
        <f t="shared" si="9"/>
        <v>x</v>
      </c>
    </row>
    <row r="93" spans="2:89" s="1" customFormat="1" ht="19.899999999999999" customHeight="1" x14ac:dyDescent="0.3">
      <c r="B93" s="32"/>
      <c r="D93" s="89" t="s">
        <v>84</v>
      </c>
      <c r="AG93" s="194">
        <f>ROUND(AG87*AS93,2)</f>
        <v>0</v>
      </c>
      <c r="AH93" s="172"/>
      <c r="AI93" s="172"/>
      <c r="AJ93" s="172"/>
      <c r="AK93" s="172"/>
      <c r="AL93" s="172"/>
      <c r="AM93" s="172"/>
      <c r="AN93" s="193">
        <f t="shared" si="0"/>
        <v>0</v>
      </c>
      <c r="AO93" s="172"/>
      <c r="AP93" s="172"/>
      <c r="AQ93" s="33"/>
      <c r="AS93" s="94">
        <v>0</v>
      </c>
      <c r="AT93" s="95" t="s">
        <v>81</v>
      </c>
      <c r="AU93" s="95" t="s">
        <v>37</v>
      </c>
      <c r="AV93" s="96">
        <f>ROUND(IF(AU93="základní",AG93*L31,IF(AU93="snížená",AG93*L32,0)),2)</f>
        <v>0</v>
      </c>
      <c r="BV93" s="16" t="s">
        <v>82</v>
      </c>
      <c r="BY93" s="93">
        <f t="shared" si="1"/>
        <v>0</v>
      </c>
      <c r="BZ93" s="93">
        <f t="shared" si="2"/>
        <v>0</v>
      </c>
      <c r="CA93" s="93">
        <v>0</v>
      </c>
      <c r="CB93" s="93">
        <v>0</v>
      </c>
      <c r="CC93" s="93">
        <v>0</v>
      </c>
      <c r="CD93" s="93">
        <f t="shared" si="3"/>
        <v>0</v>
      </c>
      <c r="CE93" s="93">
        <f t="shared" si="4"/>
        <v>0</v>
      </c>
      <c r="CF93" s="93">
        <f t="shared" si="5"/>
        <v>0</v>
      </c>
      <c r="CG93" s="93">
        <f t="shared" si="6"/>
        <v>0</v>
      </c>
      <c r="CH93" s="93">
        <f t="shared" si="7"/>
        <v>0</v>
      </c>
      <c r="CI93" s="16">
        <f t="shared" si="8"/>
        <v>1</v>
      </c>
      <c r="CJ93" s="16">
        <f>IF(AT93="stavební čast",1,IF(8893="investiční čast",2,3))</f>
        <v>1</v>
      </c>
      <c r="CK93" s="16" t="str">
        <f t="shared" si="9"/>
        <v>x</v>
      </c>
    </row>
    <row r="94" spans="2:89" s="1" customFormat="1" ht="19.899999999999999" customHeight="1" x14ac:dyDescent="0.3">
      <c r="B94" s="32"/>
      <c r="D94" s="89" t="s">
        <v>85</v>
      </c>
      <c r="AG94" s="194">
        <f>ROUND(AG87*AS94,2)</f>
        <v>0</v>
      </c>
      <c r="AH94" s="172"/>
      <c r="AI94" s="172"/>
      <c r="AJ94" s="172"/>
      <c r="AK94" s="172"/>
      <c r="AL94" s="172"/>
      <c r="AM94" s="172"/>
      <c r="AN94" s="193">
        <f t="shared" si="0"/>
        <v>0</v>
      </c>
      <c r="AO94" s="172"/>
      <c r="AP94" s="172"/>
      <c r="AQ94" s="33"/>
      <c r="AS94" s="94">
        <v>0</v>
      </c>
      <c r="AT94" s="95" t="s">
        <v>81</v>
      </c>
      <c r="AU94" s="95" t="s">
        <v>37</v>
      </c>
      <c r="AV94" s="96">
        <f>ROUND(IF(AU94="základní",AG94*L31,IF(AU94="snížená",AG94*L32,0)),2)</f>
        <v>0</v>
      </c>
      <c r="BV94" s="16" t="s">
        <v>82</v>
      </c>
      <c r="BY94" s="93">
        <f t="shared" si="1"/>
        <v>0</v>
      </c>
      <c r="BZ94" s="93">
        <f t="shared" si="2"/>
        <v>0</v>
      </c>
      <c r="CA94" s="93">
        <v>0</v>
      </c>
      <c r="CB94" s="93">
        <v>0</v>
      </c>
      <c r="CC94" s="93">
        <v>0</v>
      </c>
      <c r="CD94" s="93">
        <f t="shared" si="3"/>
        <v>0</v>
      </c>
      <c r="CE94" s="93">
        <f t="shared" si="4"/>
        <v>0</v>
      </c>
      <c r="CF94" s="93">
        <f t="shared" si="5"/>
        <v>0</v>
      </c>
      <c r="CG94" s="93">
        <f t="shared" si="6"/>
        <v>0</v>
      </c>
      <c r="CH94" s="93">
        <f t="shared" si="7"/>
        <v>0</v>
      </c>
      <c r="CI94" s="16">
        <f t="shared" si="8"/>
        <v>1</v>
      </c>
      <c r="CJ94" s="16">
        <f>IF(AT94="stavební čast",1,IF(8894="investiční čast",2,3))</f>
        <v>1</v>
      </c>
      <c r="CK94" s="16" t="str">
        <f t="shared" si="9"/>
        <v>x</v>
      </c>
    </row>
    <row r="95" spans="2:89" s="1" customFormat="1" ht="19.899999999999999" customHeight="1" x14ac:dyDescent="0.3">
      <c r="B95" s="32"/>
      <c r="D95" s="89" t="s">
        <v>86</v>
      </c>
      <c r="AG95" s="194">
        <f>ROUND(AG87*AS95,2)</f>
        <v>0</v>
      </c>
      <c r="AH95" s="172"/>
      <c r="AI95" s="172"/>
      <c r="AJ95" s="172"/>
      <c r="AK95" s="172"/>
      <c r="AL95" s="172"/>
      <c r="AM95" s="172"/>
      <c r="AN95" s="193">
        <f t="shared" si="0"/>
        <v>0</v>
      </c>
      <c r="AO95" s="172"/>
      <c r="AP95" s="172"/>
      <c r="AQ95" s="33"/>
      <c r="AS95" s="94">
        <v>0</v>
      </c>
      <c r="AT95" s="95" t="s">
        <v>81</v>
      </c>
      <c r="AU95" s="95" t="s">
        <v>37</v>
      </c>
      <c r="AV95" s="96">
        <f>ROUND(IF(AU95="základní",AG95*L31,IF(AU95="snížená",AG95*L32,0)),2)</f>
        <v>0</v>
      </c>
      <c r="BV95" s="16" t="s">
        <v>82</v>
      </c>
      <c r="BY95" s="93">
        <f t="shared" si="1"/>
        <v>0</v>
      </c>
      <c r="BZ95" s="93">
        <f t="shared" si="2"/>
        <v>0</v>
      </c>
      <c r="CA95" s="93">
        <v>0</v>
      </c>
      <c r="CB95" s="93">
        <v>0</v>
      </c>
      <c r="CC95" s="93">
        <v>0</v>
      </c>
      <c r="CD95" s="93">
        <f t="shared" si="3"/>
        <v>0</v>
      </c>
      <c r="CE95" s="93">
        <f t="shared" si="4"/>
        <v>0</v>
      </c>
      <c r="CF95" s="93">
        <f t="shared" si="5"/>
        <v>0</v>
      </c>
      <c r="CG95" s="93">
        <f t="shared" si="6"/>
        <v>0</v>
      </c>
      <c r="CH95" s="93">
        <f t="shared" si="7"/>
        <v>0</v>
      </c>
      <c r="CI95" s="16">
        <f t="shared" si="8"/>
        <v>1</v>
      </c>
      <c r="CJ95" s="16">
        <f>IF(AT95="stavební čast",1,IF(8895="investiční čast",2,3))</f>
        <v>1</v>
      </c>
      <c r="CK95" s="16" t="str">
        <f t="shared" si="9"/>
        <v>x</v>
      </c>
    </row>
    <row r="96" spans="2:89" s="1" customFormat="1" ht="19.899999999999999" customHeight="1" x14ac:dyDescent="0.3">
      <c r="B96" s="32"/>
      <c r="D96" s="89" t="s">
        <v>87</v>
      </c>
      <c r="AG96" s="194">
        <f>ROUND(AG87*AS96,2)</f>
        <v>0</v>
      </c>
      <c r="AH96" s="172"/>
      <c r="AI96" s="172"/>
      <c r="AJ96" s="172"/>
      <c r="AK96" s="172"/>
      <c r="AL96" s="172"/>
      <c r="AM96" s="172"/>
      <c r="AN96" s="193">
        <f t="shared" si="0"/>
        <v>0</v>
      </c>
      <c r="AO96" s="172"/>
      <c r="AP96" s="172"/>
      <c r="AQ96" s="33"/>
      <c r="AS96" s="94">
        <v>0</v>
      </c>
      <c r="AT96" s="95" t="s">
        <v>81</v>
      </c>
      <c r="AU96" s="95" t="s">
        <v>37</v>
      </c>
      <c r="AV96" s="96">
        <f>ROUND(IF(AU96="základní",AG96*L31,IF(AU96="snížená",AG96*L32,0)),2)</f>
        <v>0</v>
      </c>
      <c r="BV96" s="16" t="s">
        <v>82</v>
      </c>
      <c r="BY96" s="93">
        <f t="shared" si="1"/>
        <v>0</v>
      </c>
      <c r="BZ96" s="93">
        <f t="shared" si="2"/>
        <v>0</v>
      </c>
      <c r="CA96" s="93">
        <v>0</v>
      </c>
      <c r="CB96" s="93">
        <v>0</v>
      </c>
      <c r="CC96" s="93">
        <v>0</v>
      </c>
      <c r="CD96" s="93">
        <f t="shared" si="3"/>
        <v>0</v>
      </c>
      <c r="CE96" s="93">
        <f t="shared" si="4"/>
        <v>0</v>
      </c>
      <c r="CF96" s="93">
        <f t="shared" si="5"/>
        <v>0</v>
      </c>
      <c r="CG96" s="93">
        <f t="shared" si="6"/>
        <v>0</v>
      </c>
      <c r="CH96" s="93">
        <f t="shared" si="7"/>
        <v>0</v>
      </c>
      <c r="CI96" s="16">
        <f t="shared" si="8"/>
        <v>1</v>
      </c>
      <c r="CJ96" s="16">
        <f>IF(AT96="stavební čast",1,IF(8896="investiční čast",2,3))</f>
        <v>1</v>
      </c>
      <c r="CK96" s="16" t="str">
        <f t="shared" si="9"/>
        <v>x</v>
      </c>
    </row>
    <row r="97" spans="2:89" s="1" customFormat="1" ht="19.899999999999999" customHeight="1" x14ac:dyDescent="0.3">
      <c r="B97" s="32"/>
      <c r="D97" s="89" t="s">
        <v>88</v>
      </c>
      <c r="AG97" s="194">
        <f>ROUND(AG87*AS97,2)</f>
        <v>0</v>
      </c>
      <c r="AH97" s="172"/>
      <c r="AI97" s="172"/>
      <c r="AJ97" s="172"/>
      <c r="AK97" s="172"/>
      <c r="AL97" s="172"/>
      <c r="AM97" s="172"/>
      <c r="AN97" s="193">
        <f t="shared" si="0"/>
        <v>0</v>
      </c>
      <c r="AO97" s="172"/>
      <c r="AP97" s="172"/>
      <c r="AQ97" s="33"/>
      <c r="AS97" s="94">
        <v>0</v>
      </c>
      <c r="AT97" s="95" t="s">
        <v>81</v>
      </c>
      <c r="AU97" s="95" t="s">
        <v>37</v>
      </c>
      <c r="AV97" s="96">
        <f>ROUND(IF(AU97="základní",AG97*L31,IF(AU97="snížená",AG97*L32,0)),2)</f>
        <v>0</v>
      </c>
      <c r="BV97" s="16" t="s">
        <v>82</v>
      </c>
      <c r="BY97" s="93">
        <f t="shared" si="1"/>
        <v>0</v>
      </c>
      <c r="BZ97" s="93">
        <f t="shared" si="2"/>
        <v>0</v>
      </c>
      <c r="CA97" s="93">
        <v>0</v>
      </c>
      <c r="CB97" s="93">
        <v>0</v>
      </c>
      <c r="CC97" s="93">
        <v>0</v>
      </c>
      <c r="CD97" s="93">
        <f t="shared" si="3"/>
        <v>0</v>
      </c>
      <c r="CE97" s="93">
        <f t="shared" si="4"/>
        <v>0</v>
      </c>
      <c r="CF97" s="93">
        <f t="shared" si="5"/>
        <v>0</v>
      </c>
      <c r="CG97" s="93">
        <f t="shared" si="6"/>
        <v>0</v>
      </c>
      <c r="CH97" s="93">
        <f t="shared" si="7"/>
        <v>0</v>
      </c>
      <c r="CI97" s="16">
        <f t="shared" si="8"/>
        <v>1</v>
      </c>
      <c r="CJ97" s="16">
        <f>IF(AT97="stavební čast",1,IF(8897="investiční čast",2,3))</f>
        <v>1</v>
      </c>
      <c r="CK97" s="16" t="str">
        <f t="shared" si="9"/>
        <v>x</v>
      </c>
    </row>
    <row r="98" spans="2:89" s="1" customFormat="1" ht="19.899999999999999" customHeight="1" x14ac:dyDescent="0.3">
      <c r="B98" s="32"/>
      <c r="D98" s="89" t="s">
        <v>89</v>
      </c>
      <c r="AG98" s="194">
        <f>ROUND(AG87*AS98,2)</f>
        <v>0</v>
      </c>
      <c r="AH98" s="172"/>
      <c r="AI98" s="172"/>
      <c r="AJ98" s="172"/>
      <c r="AK98" s="172"/>
      <c r="AL98" s="172"/>
      <c r="AM98" s="172"/>
      <c r="AN98" s="193">
        <f t="shared" si="0"/>
        <v>0</v>
      </c>
      <c r="AO98" s="172"/>
      <c r="AP98" s="172"/>
      <c r="AQ98" s="33"/>
      <c r="AS98" s="94">
        <v>0</v>
      </c>
      <c r="AT98" s="95" t="s">
        <v>81</v>
      </c>
      <c r="AU98" s="95" t="s">
        <v>37</v>
      </c>
      <c r="AV98" s="96">
        <f>ROUND(IF(AU98="základní",AG98*L31,IF(AU98="snížená",AG98*L32,0)),2)</f>
        <v>0</v>
      </c>
      <c r="BV98" s="16" t="s">
        <v>82</v>
      </c>
      <c r="BY98" s="93">
        <f t="shared" si="1"/>
        <v>0</v>
      </c>
      <c r="BZ98" s="93">
        <f t="shared" si="2"/>
        <v>0</v>
      </c>
      <c r="CA98" s="93">
        <v>0</v>
      </c>
      <c r="CB98" s="93">
        <v>0</v>
      </c>
      <c r="CC98" s="93">
        <v>0</v>
      </c>
      <c r="CD98" s="93">
        <f t="shared" si="3"/>
        <v>0</v>
      </c>
      <c r="CE98" s="93">
        <f t="shared" si="4"/>
        <v>0</v>
      </c>
      <c r="CF98" s="93">
        <f t="shared" si="5"/>
        <v>0</v>
      </c>
      <c r="CG98" s="93">
        <f t="shared" si="6"/>
        <v>0</v>
      </c>
      <c r="CH98" s="93">
        <f t="shared" si="7"/>
        <v>0</v>
      </c>
      <c r="CI98" s="16">
        <f t="shared" si="8"/>
        <v>1</v>
      </c>
      <c r="CJ98" s="16">
        <f>IF(AT98="stavební čast",1,IF(8898="investiční čast",2,3))</f>
        <v>1</v>
      </c>
      <c r="CK98" s="16" t="str">
        <f t="shared" si="9"/>
        <v>x</v>
      </c>
    </row>
    <row r="99" spans="2:89" s="1" customFormat="1" ht="19.899999999999999" customHeight="1" x14ac:dyDescent="0.3">
      <c r="B99" s="32"/>
      <c r="D99" s="89" t="s">
        <v>90</v>
      </c>
      <c r="AG99" s="194">
        <f>ROUND(AG87*AS99,2)</f>
        <v>0</v>
      </c>
      <c r="AH99" s="172"/>
      <c r="AI99" s="172"/>
      <c r="AJ99" s="172"/>
      <c r="AK99" s="172"/>
      <c r="AL99" s="172"/>
      <c r="AM99" s="172"/>
      <c r="AN99" s="193">
        <f t="shared" si="0"/>
        <v>0</v>
      </c>
      <c r="AO99" s="172"/>
      <c r="AP99" s="172"/>
      <c r="AQ99" s="33"/>
      <c r="AS99" s="94">
        <v>0</v>
      </c>
      <c r="AT99" s="95" t="s">
        <v>81</v>
      </c>
      <c r="AU99" s="95" t="s">
        <v>37</v>
      </c>
      <c r="AV99" s="96">
        <f>ROUND(IF(AU99="základní",AG99*L31,IF(AU99="snížená",AG99*L32,0)),2)</f>
        <v>0</v>
      </c>
      <c r="BV99" s="16" t="s">
        <v>82</v>
      </c>
      <c r="BY99" s="93">
        <f t="shared" si="1"/>
        <v>0</v>
      </c>
      <c r="BZ99" s="93">
        <f t="shared" si="2"/>
        <v>0</v>
      </c>
      <c r="CA99" s="93">
        <v>0</v>
      </c>
      <c r="CB99" s="93">
        <v>0</v>
      </c>
      <c r="CC99" s="93">
        <v>0</v>
      </c>
      <c r="CD99" s="93">
        <f t="shared" si="3"/>
        <v>0</v>
      </c>
      <c r="CE99" s="93">
        <f t="shared" si="4"/>
        <v>0</v>
      </c>
      <c r="CF99" s="93">
        <f t="shared" si="5"/>
        <v>0</v>
      </c>
      <c r="CG99" s="93">
        <f t="shared" si="6"/>
        <v>0</v>
      </c>
      <c r="CH99" s="93">
        <f t="shared" si="7"/>
        <v>0</v>
      </c>
      <c r="CI99" s="16">
        <f t="shared" si="8"/>
        <v>1</v>
      </c>
      <c r="CJ99" s="16">
        <f>IF(AT99="stavební čast",1,IF(8899="investiční čast",2,3))</f>
        <v>1</v>
      </c>
      <c r="CK99" s="16" t="str">
        <f t="shared" si="9"/>
        <v>x</v>
      </c>
    </row>
    <row r="100" spans="2:89" s="1" customFormat="1" ht="19.899999999999999" customHeight="1" x14ac:dyDescent="0.3">
      <c r="B100" s="32"/>
      <c r="D100" s="89" t="s">
        <v>91</v>
      </c>
      <c r="AG100" s="194">
        <f>ROUND(AG87*AS100,2)</f>
        <v>0</v>
      </c>
      <c r="AH100" s="172"/>
      <c r="AI100" s="172"/>
      <c r="AJ100" s="172"/>
      <c r="AK100" s="172"/>
      <c r="AL100" s="172"/>
      <c r="AM100" s="172"/>
      <c r="AN100" s="193">
        <f t="shared" si="0"/>
        <v>0</v>
      </c>
      <c r="AO100" s="172"/>
      <c r="AP100" s="172"/>
      <c r="AQ100" s="33"/>
      <c r="AS100" s="94">
        <v>0</v>
      </c>
      <c r="AT100" s="95" t="s">
        <v>81</v>
      </c>
      <c r="AU100" s="95" t="s">
        <v>37</v>
      </c>
      <c r="AV100" s="96">
        <f>ROUND(IF(AU100="základní",AG100*L31,IF(AU100="snížená",AG100*L32,0)),2)</f>
        <v>0</v>
      </c>
      <c r="BV100" s="16" t="s">
        <v>82</v>
      </c>
      <c r="BY100" s="93">
        <f t="shared" si="1"/>
        <v>0</v>
      </c>
      <c r="BZ100" s="93">
        <f t="shared" si="2"/>
        <v>0</v>
      </c>
      <c r="CA100" s="93">
        <v>0</v>
      </c>
      <c r="CB100" s="93">
        <v>0</v>
      </c>
      <c r="CC100" s="93">
        <v>0</v>
      </c>
      <c r="CD100" s="93">
        <f t="shared" si="3"/>
        <v>0</v>
      </c>
      <c r="CE100" s="93">
        <f t="shared" si="4"/>
        <v>0</v>
      </c>
      <c r="CF100" s="93">
        <f t="shared" si="5"/>
        <v>0</v>
      </c>
      <c r="CG100" s="93">
        <f t="shared" si="6"/>
        <v>0</v>
      </c>
      <c r="CH100" s="93">
        <f t="shared" si="7"/>
        <v>0</v>
      </c>
      <c r="CI100" s="16">
        <f t="shared" si="8"/>
        <v>1</v>
      </c>
      <c r="CJ100" s="16">
        <f>IF(AT100="stavební čast",1,IF(88100="investiční čast",2,3))</f>
        <v>1</v>
      </c>
      <c r="CK100" s="16" t="str">
        <f t="shared" si="9"/>
        <v>x</v>
      </c>
    </row>
    <row r="101" spans="2:89" s="1" customFormat="1" ht="19.899999999999999" customHeight="1" x14ac:dyDescent="0.3">
      <c r="B101" s="32"/>
      <c r="D101" s="204"/>
      <c r="E101" s="172"/>
      <c r="F101" s="172"/>
      <c r="G101" s="172"/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172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G101" s="205"/>
      <c r="AH101" s="172"/>
      <c r="AI101" s="172"/>
      <c r="AJ101" s="172"/>
      <c r="AK101" s="172"/>
      <c r="AL101" s="172"/>
      <c r="AM101" s="172"/>
      <c r="AN101" s="193"/>
      <c r="AO101" s="172"/>
      <c r="AP101" s="172"/>
      <c r="AQ101" s="33"/>
      <c r="AS101" s="94">
        <v>0</v>
      </c>
      <c r="AT101" s="95" t="s">
        <v>81</v>
      </c>
      <c r="AU101" s="95" t="s">
        <v>37</v>
      </c>
      <c r="AV101" s="96">
        <f>ROUND(IF(AU101="nulová",0,IF(OR(AU101="základní",AU101="zákl. přenesená"),AG101*L31,AG101*L32)),2)</f>
        <v>0</v>
      </c>
      <c r="BV101" s="16" t="s">
        <v>92</v>
      </c>
      <c r="BY101" s="93">
        <f t="shared" si="1"/>
        <v>0</v>
      </c>
      <c r="BZ101" s="93">
        <f t="shared" si="2"/>
        <v>0</v>
      </c>
      <c r="CA101" s="93">
        <f>IF(AU101="zákl. přenesená",AV101,0)</f>
        <v>0</v>
      </c>
      <c r="CB101" s="93">
        <f>IF(AU101="sníž. přenesená",AV101,0)</f>
        <v>0</v>
      </c>
      <c r="CC101" s="93">
        <f>IF(AU101="nulová",AV101,0)</f>
        <v>0</v>
      </c>
      <c r="CD101" s="93">
        <f t="shared" si="3"/>
        <v>0</v>
      </c>
      <c r="CE101" s="93">
        <f t="shared" si="4"/>
        <v>0</v>
      </c>
      <c r="CF101" s="93">
        <f t="shared" si="5"/>
        <v>0</v>
      </c>
      <c r="CG101" s="93">
        <f t="shared" si="6"/>
        <v>0</v>
      </c>
      <c r="CH101" s="93">
        <f t="shared" si="7"/>
        <v>0</v>
      </c>
      <c r="CI101" s="16">
        <f t="shared" si="8"/>
        <v>1</v>
      </c>
      <c r="CJ101" s="16">
        <f>IF(AT101="stavební čast",1,IF(88101="investiční čast",2,3))</f>
        <v>1</v>
      </c>
      <c r="CK101" s="16" t="str">
        <f t="shared" si="9"/>
        <v>x</v>
      </c>
    </row>
    <row r="102" spans="2:89" s="1" customFormat="1" ht="19.899999999999999" customHeight="1" x14ac:dyDescent="0.3">
      <c r="B102" s="32"/>
      <c r="D102" s="204"/>
      <c r="E102" s="172"/>
      <c r="F102" s="172"/>
      <c r="G102" s="172"/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172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G102" s="205"/>
      <c r="AH102" s="172"/>
      <c r="AI102" s="172"/>
      <c r="AJ102" s="172"/>
      <c r="AK102" s="172"/>
      <c r="AL102" s="172"/>
      <c r="AM102" s="172"/>
      <c r="AN102" s="193"/>
      <c r="AO102" s="172"/>
      <c r="AP102" s="172"/>
      <c r="AQ102" s="33"/>
      <c r="AS102" s="94">
        <v>0</v>
      </c>
      <c r="AT102" s="95" t="s">
        <v>81</v>
      </c>
      <c r="AU102" s="95" t="s">
        <v>37</v>
      </c>
      <c r="AV102" s="96">
        <f>ROUND(IF(AU102="nulová",0,IF(OR(AU102="základní",AU102="zákl. přenesená"),AG102*L31,AG102*L32)),2)</f>
        <v>0</v>
      </c>
      <c r="BV102" s="16" t="s">
        <v>92</v>
      </c>
      <c r="BY102" s="93">
        <f t="shared" si="1"/>
        <v>0</v>
      </c>
      <c r="BZ102" s="93">
        <f t="shared" si="2"/>
        <v>0</v>
      </c>
      <c r="CA102" s="93">
        <f>IF(AU102="zákl. přenesená",AV102,0)</f>
        <v>0</v>
      </c>
      <c r="CB102" s="93">
        <f>IF(AU102="sníž. přenesená",AV102,0)</f>
        <v>0</v>
      </c>
      <c r="CC102" s="93">
        <f>IF(AU102="nulová",AV102,0)</f>
        <v>0</v>
      </c>
      <c r="CD102" s="93">
        <f t="shared" si="3"/>
        <v>0</v>
      </c>
      <c r="CE102" s="93">
        <f t="shared" si="4"/>
        <v>0</v>
      </c>
      <c r="CF102" s="93">
        <f t="shared" si="5"/>
        <v>0</v>
      </c>
      <c r="CG102" s="93">
        <f t="shared" si="6"/>
        <v>0</v>
      </c>
      <c r="CH102" s="93">
        <f t="shared" si="7"/>
        <v>0</v>
      </c>
      <c r="CI102" s="16">
        <f t="shared" si="8"/>
        <v>1</v>
      </c>
      <c r="CJ102" s="16">
        <f>IF(AT102="stavební čast",1,IF(88102="investiční čast",2,3))</f>
        <v>1</v>
      </c>
      <c r="CK102" s="16" t="str">
        <f t="shared" si="9"/>
        <v>x</v>
      </c>
    </row>
    <row r="103" spans="2:89" s="1" customFormat="1" ht="19.899999999999999" customHeight="1" x14ac:dyDescent="0.3">
      <c r="B103" s="32"/>
      <c r="D103" s="204"/>
      <c r="E103" s="172"/>
      <c r="F103" s="172"/>
      <c r="G103" s="172"/>
      <c r="H103" s="172"/>
      <c r="I103" s="172"/>
      <c r="J103" s="172"/>
      <c r="K103" s="172"/>
      <c r="L103" s="172"/>
      <c r="M103" s="172"/>
      <c r="N103" s="172"/>
      <c r="O103" s="172"/>
      <c r="P103" s="172"/>
      <c r="Q103" s="172"/>
      <c r="R103" s="172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G103" s="205"/>
      <c r="AH103" s="172"/>
      <c r="AI103" s="172"/>
      <c r="AJ103" s="172"/>
      <c r="AK103" s="172"/>
      <c r="AL103" s="172"/>
      <c r="AM103" s="172"/>
      <c r="AN103" s="193"/>
      <c r="AO103" s="172"/>
      <c r="AP103" s="172"/>
      <c r="AQ103" s="33"/>
      <c r="AS103" s="97">
        <v>0</v>
      </c>
      <c r="AT103" s="98" t="s">
        <v>81</v>
      </c>
      <c r="AU103" s="98" t="s">
        <v>37</v>
      </c>
      <c r="AV103" s="99">
        <f>ROUND(IF(AU103="nulová",0,IF(OR(AU103="základní",AU103="zákl. přenesená"),AG103*L31,AG103*L32)),2)</f>
        <v>0</v>
      </c>
      <c r="BV103" s="16" t="s">
        <v>92</v>
      </c>
      <c r="BY103" s="93">
        <f t="shared" si="1"/>
        <v>0</v>
      </c>
      <c r="BZ103" s="93">
        <f t="shared" si="2"/>
        <v>0</v>
      </c>
      <c r="CA103" s="93">
        <f>IF(AU103="zákl. přenesená",AV103,0)</f>
        <v>0</v>
      </c>
      <c r="CB103" s="93">
        <f>IF(AU103="sníž. přenesená",AV103,0)</f>
        <v>0</v>
      </c>
      <c r="CC103" s="93">
        <f>IF(AU103="nulová",AV103,0)</f>
        <v>0</v>
      </c>
      <c r="CD103" s="93">
        <f t="shared" si="3"/>
        <v>0</v>
      </c>
      <c r="CE103" s="93">
        <f t="shared" si="4"/>
        <v>0</v>
      </c>
      <c r="CF103" s="93">
        <f t="shared" si="5"/>
        <v>0</v>
      </c>
      <c r="CG103" s="93">
        <f t="shared" si="6"/>
        <v>0</v>
      </c>
      <c r="CH103" s="93">
        <f t="shared" si="7"/>
        <v>0</v>
      </c>
      <c r="CI103" s="16">
        <f t="shared" si="8"/>
        <v>1</v>
      </c>
      <c r="CJ103" s="16">
        <f>IF(AT103="stavební čast",1,IF(88103="investiční čast",2,3))</f>
        <v>1</v>
      </c>
      <c r="CK103" s="16" t="str">
        <f t="shared" si="9"/>
        <v>x</v>
      </c>
    </row>
    <row r="104" spans="2:89" s="1" customFormat="1" ht="10.9" customHeight="1" x14ac:dyDescent="0.3">
      <c r="B104" s="32"/>
      <c r="AQ104" s="33"/>
    </row>
    <row r="105" spans="2:89" s="1" customFormat="1" ht="30" customHeight="1" x14ac:dyDescent="0.3">
      <c r="B105" s="32"/>
      <c r="C105" s="100" t="s">
        <v>93</v>
      </c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206">
        <f>ROUND(AG87+AG90,2)</f>
        <v>0</v>
      </c>
      <c r="AH105" s="206"/>
      <c r="AI105" s="206"/>
      <c r="AJ105" s="206"/>
      <c r="AK105" s="206"/>
      <c r="AL105" s="206"/>
      <c r="AM105" s="206"/>
      <c r="AN105" s="206">
        <f>AN87+AN90</f>
        <v>0</v>
      </c>
      <c r="AO105" s="206"/>
      <c r="AP105" s="206"/>
      <c r="AQ105" s="33"/>
    </row>
    <row r="106" spans="2:89" s="1" customFormat="1" ht="6.95" customHeight="1" x14ac:dyDescent="0.3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6"/>
    </row>
  </sheetData>
  <mergeCells count="76">
    <mergeCell ref="AG105:AM105"/>
    <mergeCell ref="AN105:AP105"/>
    <mergeCell ref="AR2:BE2"/>
    <mergeCell ref="AG100:AM100"/>
    <mergeCell ref="AN100:AP100"/>
    <mergeCell ref="AG94:AM94"/>
    <mergeCell ref="AN94:AP94"/>
    <mergeCell ref="AG95:AM95"/>
    <mergeCell ref="AN95:AP95"/>
    <mergeCell ref="AG96:AM96"/>
    <mergeCell ref="AN96:AP96"/>
    <mergeCell ref="AG91:AM91"/>
    <mergeCell ref="AN91:AP91"/>
    <mergeCell ref="AG92:AM92"/>
    <mergeCell ref="D102:AB102"/>
    <mergeCell ref="AG102:AM102"/>
    <mergeCell ref="AN102:AP102"/>
    <mergeCell ref="D103:AB103"/>
    <mergeCell ref="AG103:AM103"/>
    <mergeCell ref="AN103:AP103"/>
    <mergeCell ref="D101:AB101"/>
    <mergeCell ref="AG101:AM101"/>
    <mergeCell ref="AN101:AP101"/>
    <mergeCell ref="AG97:AM97"/>
    <mergeCell ref="AN97:AP97"/>
    <mergeCell ref="AG98:AM98"/>
    <mergeCell ref="AN98:AP98"/>
    <mergeCell ref="AG99:AM99"/>
    <mergeCell ref="AN99:AP99"/>
    <mergeCell ref="AN92:AP92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ageMargins left="0.19685039370078741" right="0.19685039370078741" top="0.51181102362204722" bottom="0.27559055118110237" header="0" footer="0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415"/>
  <sheetViews>
    <sheetView showGridLines="0" tabSelected="1" workbookViewId="0">
      <pane ySplit="1" topLeftCell="A69" activePane="bottomLeft" state="frozen"/>
      <selection pane="bottomLeft" activeCell="M80" sqref="M80:P80"/>
    </sheetView>
  </sheetViews>
  <sheetFormatPr defaultRowHeight="13.5" x14ac:dyDescent="0.3"/>
  <cols>
    <col min="1" max="1" width="0.8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/>
      <c r="E1" s="13"/>
      <c r="F1" s="13"/>
      <c r="G1" s="13"/>
      <c r="H1" s="249"/>
      <c r="I1" s="249"/>
      <c r="J1" s="249"/>
      <c r="K1" s="249"/>
      <c r="L1" s="13"/>
      <c r="M1" s="13"/>
      <c r="N1" s="13"/>
      <c r="O1" s="14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6" customHeight="1" x14ac:dyDescent="0.3">
      <c r="C2" s="168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207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6" t="s">
        <v>74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94</v>
      </c>
    </row>
    <row r="4" spans="1:66" ht="36.950000000000003" customHeight="1" x14ac:dyDescent="0.3">
      <c r="B4" s="20"/>
      <c r="C4" s="170" t="s">
        <v>95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21"/>
      <c r="T4" s="22" t="s">
        <v>7</v>
      </c>
      <c r="AT4" s="16" t="s">
        <v>2</v>
      </c>
    </row>
    <row r="5" spans="1:66" ht="6.95" customHeight="1" x14ac:dyDescent="0.3">
      <c r="B5" s="20"/>
      <c r="R5" s="21"/>
    </row>
    <row r="6" spans="1:66" s="1" customFormat="1" ht="32.85" customHeight="1" x14ac:dyDescent="0.3">
      <c r="B6" s="32"/>
      <c r="D6" s="26" t="s">
        <v>11</v>
      </c>
      <c r="F6" s="175" t="s">
        <v>12</v>
      </c>
      <c r="G6" s="172"/>
      <c r="H6" s="172"/>
      <c r="I6" s="172"/>
      <c r="J6" s="172"/>
      <c r="K6" s="172"/>
      <c r="L6" s="172"/>
      <c r="M6" s="172"/>
      <c r="N6" s="172"/>
      <c r="O6" s="172"/>
      <c r="P6" s="172"/>
      <c r="R6" s="33"/>
    </row>
    <row r="7" spans="1:66" s="1" customFormat="1" ht="14.45" customHeight="1" x14ac:dyDescent="0.3">
      <c r="B7" s="32"/>
      <c r="D7" s="27" t="s">
        <v>14</v>
      </c>
      <c r="F7" s="25" t="s">
        <v>15</v>
      </c>
      <c r="M7" s="27" t="s">
        <v>16</v>
      </c>
      <c r="O7" s="25" t="s">
        <v>15</v>
      </c>
      <c r="R7" s="33"/>
    </row>
    <row r="8" spans="1:66" s="1" customFormat="1" ht="14.45" customHeight="1" x14ac:dyDescent="0.3">
      <c r="B8" s="32"/>
      <c r="D8" s="27" t="s">
        <v>18</v>
      </c>
      <c r="F8" s="25" t="s">
        <v>19</v>
      </c>
      <c r="M8" s="27" t="s">
        <v>20</v>
      </c>
      <c r="O8" s="208" t="str">
        <f>'Rekapitulace stavby'!AN8</f>
        <v>14.11.2018</v>
      </c>
      <c r="P8" s="172"/>
      <c r="R8" s="33"/>
    </row>
    <row r="9" spans="1:66" s="1" customFormat="1" ht="10.9" customHeight="1" x14ac:dyDescent="0.3">
      <c r="B9" s="32"/>
      <c r="R9" s="33"/>
    </row>
    <row r="10" spans="1:66" s="1" customFormat="1" ht="14.45" customHeight="1" x14ac:dyDescent="0.3">
      <c r="B10" s="32"/>
      <c r="D10" s="27" t="s">
        <v>24</v>
      </c>
      <c r="M10" s="27" t="s">
        <v>25</v>
      </c>
      <c r="O10" s="174" t="str">
        <f>IF('Rekapitulace stavby'!AN10="","",'Rekapitulace stavby'!AN10)</f>
        <v/>
      </c>
      <c r="P10" s="172"/>
      <c r="R10" s="33"/>
    </row>
    <row r="11" spans="1:66" s="1" customFormat="1" ht="18" customHeight="1" x14ac:dyDescent="0.3">
      <c r="B11" s="32"/>
      <c r="E11" s="25" t="str">
        <f>IF('Rekapitulace stavby'!E11="","",'Rekapitulace stavby'!E11)</f>
        <v xml:space="preserve"> </v>
      </c>
      <c r="M11" s="27" t="s">
        <v>27</v>
      </c>
      <c r="O11" s="174" t="str">
        <f>IF('Rekapitulace stavby'!AN11="","",'Rekapitulace stavby'!AN11)</f>
        <v/>
      </c>
      <c r="P11" s="172"/>
      <c r="R11" s="33"/>
    </row>
    <row r="12" spans="1:66" s="1" customFormat="1" ht="6.95" customHeight="1" x14ac:dyDescent="0.3">
      <c r="B12" s="32"/>
      <c r="R12" s="33"/>
    </row>
    <row r="13" spans="1:66" s="1" customFormat="1" ht="14.45" customHeight="1" x14ac:dyDescent="0.3">
      <c r="B13" s="32"/>
      <c r="D13" s="27" t="s">
        <v>28</v>
      </c>
      <c r="M13" s="27" t="s">
        <v>25</v>
      </c>
      <c r="O13" s="209" t="str">
        <f>IF('Rekapitulace stavby'!AN13="","",'Rekapitulace stavby'!AN13)</f>
        <v>Vyplň údaj</v>
      </c>
      <c r="P13" s="172"/>
      <c r="R13" s="33"/>
    </row>
    <row r="14" spans="1:66" s="1" customFormat="1" ht="18" customHeight="1" x14ac:dyDescent="0.3">
      <c r="B14" s="32"/>
      <c r="E14" s="209" t="str">
        <f>IF('Rekapitulace stavby'!E14="","",'Rekapitulace stavby'!E14)</f>
        <v>Vyplň údaj</v>
      </c>
      <c r="F14" s="172"/>
      <c r="G14" s="172"/>
      <c r="H14" s="172"/>
      <c r="I14" s="172"/>
      <c r="J14" s="172"/>
      <c r="K14" s="172"/>
      <c r="L14" s="172"/>
      <c r="M14" s="27" t="s">
        <v>27</v>
      </c>
      <c r="O14" s="209" t="str">
        <f>IF('Rekapitulace stavby'!AN14="","",'Rekapitulace stavby'!AN14)</f>
        <v>Vyplň údaj</v>
      </c>
      <c r="P14" s="172"/>
      <c r="R14" s="33"/>
    </row>
    <row r="15" spans="1:66" s="1" customFormat="1" ht="6.95" customHeight="1" x14ac:dyDescent="0.3">
      <c r="B15" s="32"/>
      <c r="R15" s="33"/>
    </row>
    <row r="16" spans="1:66" s="1" customFormat="1" ht="14.45" customHeight="1" x14ac:dyDescent="0.3">
      <c r="B16" s="32"/>
      <c r="D16" s="27" t="s">
        <v>30</v>
      </c>
      <c r="M16" s="27" t="s">
        <v>25</v>
      </c>
      <c r="O16" s="174" t="str">
        <f>IF('Rekapitulace stavby'!AN16="","",'Rekapitulace stavby'!AN16)</f>
        <v/>
      </c>
      <c r="P16" s="172"/>
      <c r="R16" s="33"/>
    </row>
    <row r="17" spans="2:18" s="1" customFormat="1" ht="18" customHeight="1" x14ac:dyDescent="0.3">
      <c r="B17" s="32"/>
      <c r="E17" s="25" t="str">
        <f>IF('Rekapitulace stavby'!E17="","",'Rekapitulace stavby'!E17)</f>
        <v xml:space="preserve"> </v>
      </c>
      <c r="M17" s="27" t="s">
        <v>27</v>
      </c>
      <c r="O17" s="174" t="str">
        <f>IF('Rekapitulace stavby'!AN17="","",'Rekapitulace stavby'!AN17)</f>
        <v/>
      </c>
      <c r="P17" s="172"/>
      <c r="R17" s="33"/>
    </row>
    <row r="18" spans="2:18" s="1" customFormat="1" ht="6.95" customHeight="1" x14ac:dyDescent="0.3">
      <c r="B18" s="32"/>
      <c r="R18" s="33"/>
    </row>
    <row r="19" spans="2:18" s="1" customFormat="1" ht="14.45" customHeight="1" x14ac:dyDescent="0.3">
      <c r="B19" s="32"/>
      <c r="D19" s="27" t="s">
        <v>31</v>
      </c>
      <c r="M19" s="27" t="s">
        <v>25</v>
      </c>
      <c r="O19" s="174" t="str">
        <f>IF('Rekapitulace stavby'!AN19="","",'Rekapitulace stavby'!AN19)</f>
        <v/>
      </c>
      <c r="P19" s="172"/>
      <c r="R19" s="33"/>
    </row>
    <row r="20" spans="2:18" s="1" customFormat="1" ht="18" customHeight="1" x14ac:dyDescent="0.3">
      <c r="B20" s="32"/>
      <c r="E20" s="25" t="str">
        <f>IF('Rekapitulace stavby'!E20="","",'Rekapitulace stavby'!E20)</f>
        <v xml:space="preserve"> </v>
      </c>
      <c r="M20" s="27" t="s">
        <v>27</v>
      </c>
      <c r="O20" s="174" t="str">
        <f>IF('Rekapitulace stavby'!AN20="","",'Rekapitulace stavby'!AN20)</f>
        <v/>
      </c>
      <c r="P20" s="172"/>
      <c r="R20" s="33"/>
    </row>
    <row r="21" spans="2:18" s="1" customFormat="1" ht="6.95" customHeight="1" x14ac:dyDescent="0.3">
      <c r="B21" s="32"/>
      <c r="R21" s="33"/>
    </row>
    <row r="22" spans="2:18" s="1" customFormat="1" ht="14.45" customHeight="1" x14ac:dyDescent="0.3">
      <c r="B22" s="32"/>
      <c r="D22" s="27" t="s">
        <v>32</v>
      </c>
      <c r="R22" s="33"/>
    </row>
    <row r="23" spans="2:18" s="1" customFormat="1" ht="22.5" customHeight="1" x14ac:dyDescent="0.3">
      <c r="B23" s="32"/>
      <c r="E23" s="177" t="s">
        <v>15</v>
      </c>
      <c r="F23" s="172"/>
      <c r="G23" s="172"/>
      <c r="H23" s="172"/>
      <c r="I23" s="172"/>
      <c r="J23" s="172"/>
      <c r="K23" s="172"/>
      <c r="L23" s="172"/>
      <c r="R23" s="33"/>
    </row>
    <row r="24" spans="2:18" s="1" customFormat="1" ht="6.95" customHeight="1" x14ac:dyDescent="0.3">
      <c r="B24" s="32"/>
      <c r="R24" s="33"/>
    </row>
    <row r="25" spans="2:18" s="1" customFormat="1" ht="6.95" customHeight="1" x14ac:dyDescent="0.3">
      <c r="B25" s="32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R25" s="33"/>
    </row>
    <row r="26" spans="2:18" s="1" customFormat="1" ht="14.45" customHeight="1" x14ac:dyDescent="0.3">
      <c r="B26" s="32"/>
      <c r="D26" s="102" t="s">
        <v>96</v>
      </c>
      <c r="M26" s="178">
        <f>N87</f>
        <v>0</v>
      </c>
      <c r="N26" s="172"/>
      <c r="O26" s="172"/>
      <c r="P26" s="172"/>
      <c r="R26" s="33"/>
    </row>
    <row r="27" spans="2:18" s="1" customFormat="1" ht="14.45" customHeight="1" x14ac:dyDescent="0.3">
      <c r="B27" s="32"/>
      <c r="D27" s="31" t="s">
        <v>87</v>
      </c>
      <c r="M27" s="178">
        <f>N101</f>
        <v>0</v>
      </c>
      <c r="N27" s="172"/>
      <c r="O27" s="172"/>
      <c r="P27" s="172"/>
      <c r="R27" s="33"/>
    </row>
    <row r="28" spans="2:18" s="1" customFormat="1" ht="6.95" customHeight="1" x14ac:dyDescent="0.3">
      <c r="B28" s="32"/>
      <c r="R28" s="33"/>
    </row>
    <row r="29" spans="2:18" s="1" customFormat="1" ht="25.35" customHeight="1" x14ac:dyDescent="0.3">
      <c r="B29" s="32"/>
      <c r="D29" s="103" t="s">
        <v>35</v>
      </c>
      <c r="M29" s="210">
        <f>ROUND(M26+M27,2)</f>
        <v>0</v>
      </c>
      <c r="N29" s="172"/>
      <c r="O29" s="172"/>
      <c r="P29" s="172"/>
      <c r="R29" s="33"/>
    </row>
    <row r="30" spans="2:18" s="1" customFormat="1" ht="6.95" customHeight="1" x14ac:dyDescent="0.3">
      <c r="B30" s="32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R30" s="33"/>
    </row>
    <row r="31" spans="2:18" s="1" customFormat="1" ht="14.45" customHeight="1" x14ac:dyDescent="0.3">
      <c r="B31" s="32"/>
      <c r="D31" s="37" t="s">
        <v>36</v>
      </c>
      <c r="E31" s="37" t="s">
        <v>37</v>
      </c>
      <c r="F31" s="38">
        <v>0.21</v>
      </c>
      <c r="G31" s="104" t="s">
        <v>38</v>
      </c>
      <c r="H31" s="211">
        <f>ROUND((((SUM(BE101:BE108)+SUM(BE125:BE412))+SUM(BE414:BE414))),2)</f>
        <v>0</v>
      </c>
      <c r="I31" s="172"/>
      <c r="J31" s="172"/>
      <c r="M31" s="211">
        <f>ROUND(((ROUND((SUM(BE101:BE108)+SUM(BE125:BE412)), 2)*F31)+SUM(BE414:BE414)*F31),2)</f>
        <v>0</v>
      </c>
      <c r="N31" s="172"/>
      <c r="O31" s="172"/>
      <c r="P31" s="172"/>
      <c r="R31" s="33"/>
    </row>
    <row r="32" spans="2:18" s="1" customFormat="1" ht="14.45" customHeight="1" x14ac:dyDescent="0.3">
      <c r="B32" s="32"/>
      <c r="E32" s="37" t="s">
        <v>39</v>
      </c>
      <c r="F32" s="38">
        <v>0.15</v>
      </c>
      <c r="G32" s="104" t="s">
        <v>38</v>
      </c>
      <c r="H32" s="211">
        <f>ROUND((((SUM(BF101:BF108)+SUM(BF125:BF412))+SUM(BF414:BF414))),2)</f>
        <v>0</v>
      </c>
      <c r="I32" s="172"/>
      <c r="J32" s="172"/>
      <c r="M32" s="211">
        <f>ROUND(((ROUND((SUM(BF101:BF108)+SUM(BF125:BF412)), 2)*F32)+SUM(BF414:BF414)*F32),2)</f>
        <v>0</v>
      </c>
      <c r="N32" s="172"/>
      <c r="O32" s="172"/>
      <c r="P32" s="172"/>
      <c r="R32" s="33"/>
    </row>
    <row r="33" spans="2:18" s="1" customFormat="1" ht="14.45" hidden="1" customHeight="1" x14ac:dyDescent="0.3">
      <c r="B33" s="32"/>
      <c r="E33" s="37" t="s">
        <v>40</v>
      </c>
      <c r="F33" s="38">
        <v>0.21</v>
      </c>
      <c r="G33" s="104" t="s">
        <v>38</v>
      </c>
      <c r="H33" s="211">
        <f>ROUND((((SUM(BG101:BG108)+SUM(BG125:BG412))+SUM(BG414:BG414))),2)</f>
        <v>0</v>
      </c>
      <c r="I33" s="172"/>
      <c r="J33" s="172"/>
      <c r="M33" s="211">
        <v>0</v>
      </c>
      <c r="N33" s="172"/>
      <c r="O33" s="172"/>
      <c r="P33" s="172"/>
      <c r="R33" s="33"/>
    </row>
    <row r="34" spans="2:18" s="1" customFormat="1" ht="14.45" hidden="1" customHeight="1" x14ac:dyDescent="0.3">
      <c r="B34" s="32"/>
      <c r="E34" s="37" t="s">
        <v>41</v>
      </c>
      <c r="F34" s="38">
        <v>0.15</v>
      </c>
      <c r="G34" s="104" t="s">
        <v>38</v>
      </c>
      <c r="H34" s="211">
        <f>ROUND((((SUM(BH101:BH108)+SUM(BH125:BH412))+SUM(BH414:BH414))),2)</f>
        <v>0</v>
      </c>
      <c r="I34" s="172"/>
      <c r="J34" s="172"/>
      <c r="M34" s="211">
        <v>0</v>
      </c>
      <c r="N34" s="172"/>
      <c r="O34" s="172"/>
      <c r="P34" s="172"/>
      <c r="R34" s="33"/>
    </row>
    <row r="35" spans="2:18" s="1" customFormat="1" ht="14.45" hidden="1" customHeight="1" x14ac:dyDescent="0.3">
      <c r="B35" s="32"/>
      <c r="E35" s="37" t="s">
        <v>42</v>
      </c>
      <c r="F35" s="38">
        <v>0</v>
      </c>
      <c r="G35" s="104" t="s">
        <v>38</v>
      </c>
      <c r="H35" s="211">
        <f>ROUND((((SUM(BI101:BI108)+SUM(BI125:BI412))+SUM(BI414:BI414))),2)</f>
        <v>0</v>
      </c>
      <c r="I35" s="172"/>
      <c r="J35" s="172"/>
      <c r="M35" s="211">
        <v>0</v>
      </c>
      <c r="N35" s="172"/>
      <c r="O35" s="172"/>
      <c r="P35" s="172"/>
      <c r="R35" s="33"/>
    </row>
    <row r="36" spans="2:18" s="1" customFormat="1" ht="6.95" customHeight="1" x14ac:dyDescent="0.3">
      <c r="B36" s="32"/>
      <c r="R36" s="33"/>
    </row>
    <row r="37" spans="2:18" s="1" customFormat="1" ht="25.35" customHeight="1" x14ac:dyDescent="0.3">
      <c r="B37" s="32"/>
      <c r="C37" s="101"/>
      <c r="D37" s="105" t="s">
        <v>43</v>
      </c>
      <c r="E37" s="69"/>
      <c r="F37" s="69"/>
      <c r="G37" s="106" t="s">
        <v>44</v>
      </c>
      <c r="H37" s="107" t="s">
        <v>45</v>
      </c>
      <c r="I37" s="69"/>
      <c r="J37" s="69"/>
      <c r="K37" s="69"/>
      <c r="L37" s="212">
        <f>SUM(M29:M35)</f>
        <v>0</v>
      </c>
      <c r="M37" s="196"/>
      <c r="N37" s="196"/>
      <c r="O37" s="196"/>
      <c r="P37" s="198"/>
      <c r="Q37" s="101"/>
      <c r="R37" s="33"/>
    </row>
    <row r="38" spans="2:18" s="1" customFormat="1" ht="14.45" customHeight="1" x14ac:dyDescent="0.3">
      <c r="B38" s="32"/>
      <c r="R38" s="33"/>
    </row>
    <row r="39" spans="2:18" s="1" customFormat="1" ht="14.45" customHeight="1" x14ac:dyDescent="0.3">
      <c r="B39" s="32"/>
      <c r="R39" s="33"/>
    </row>
    <row r="40" spans="2:18" x14ac:dyDescent="0.3">
      <c r="B40" s="20"/>
      <c r="R40" s="21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32"/>
      <c r="D50" s="45" t="s">
        <v>46</v>
      </c>
      <c r="E50" s="46"/>
      <c r="F50" s="46"/>
      <c r="G50" s="46"/>
      <c r="H50" s="47"/>
      <c r="J50" s="45" t="s">
        <v>47</v>
      </c>
      <c r="K50" s="46"/>
      <c r="L50" s="46"/>
      <c r="M50" s="46"/>
      <c r="N50" s="46"/>
      <c r="O50" s="46"/>
      <c r="P50" s="47"/>
      <c r="R50" s="33"/>
    </row>
    <row r="51" spans="2:18" x14ac:dyDescent="0.3">
      <c r="B51" s="20"/>
      <c r="D51" s="48"/>
      <c r="H51" s="49"/>
      <c r="J51" s="48"/>
      <c r="P51" s="49"/>
      <c r="R51" s="21"/>
    </row>
    <row r="52" spans="2:18" x14ac:dyDescent="0.3">
      <c r="B52" s="20"/>
      <c r="D52" s="48"/>
      <c r="H52" s="49"/>
      <c r="J52" s="48"/>
      <c r="P52" s="49"/>
      <c r="R52" s="21"/>
    </row>
    <row r="53" spans="2:18" x14ac:dyDescent="0.3">
      <c r="B53" s="20"/>
      <c r="D53" s="48"/>
      <c r="H53" s="49"/>
      <c r="J53" s="48"/>
      <c r="P53" s="49"/>
      <c r="R53" s="21"/>
    </row>
    <row r="54" spans="2:18" x14ac:dyDescent="0.3">
      <c r="B54" s="20"/>
      <c r="D54" s="48"/>
      <c r="H54" s="49"/>
      <c r="J54" s="48"/>
      <c r="P54" s="49"/>
      <c r="R54" s="21"/>
    </row>
    <row r="55" spans="2:18" x14ac:dyDescent="0.3">
      <c r="B55" s="20"/>
      <c r="D55" s="48"/>
      <c r="H55" s="49"/>
      <c r="J55" s="48"/>
      <c r="P55" s="49"/>
      <c r="R55" s="21"/>
    </row>
    <row r="56" spans="2:18" x14ac:dyDescent="0.3">
      <c r="B56" s="20"/>
      <c r="D56" s="48"/>
      <c r="H56" s="49"/>
      <c r="J56" s="48"/>
      <c r="P56" s="49"/>
      <c r="R56" s="21"/>
    </row>
    <row r="57" spans="2:18" x14ac:dyDescent="0.3">
      <c r="B57" s="20"/>
      <c r="D57" s="48"/>
      <c r="H57" s="49"/>
      <c r="J57" s="48"/>
      <c r="P57" s="49"/>
      <c r="R57" s="21"/>
    </row>
    <row r="58" spans="2:18" x14ac:dyDescent="0.3">
      <c r="B58" s="20"/>
      <c r="D58" s="48"/>
      <c r="H58" s="49"/>
      <c r="J58" s="48"/>
      <c r="P58" s="49"/>
      <c r="R58" s="21"/>
    </row>
    <row r="59" spans="2:18" s="1" customFormat="1" ht="15" x14ac:dyDescent="0.3">
      <c r="B59" s="32"/>
      <c r="D59" s="50" t="s">
        <v>48</v>
      </c>
      <c r="E59" s="51"/>
      <c r="F59" s="51"/>
      <c r="G59" s="52" t="s">
        <v>49</v>
      </c>
      <c r="H59" s="53"/>
      <c r="J59" s="50" t="s">
        <v>48</v>
      </c>
      <c r="K59" s="51"/>
      <c r="L59" s="51"/>
      <c r="M59" s="51"/>
      <c r="N59" s="52" t="s">
        <v>49</v>
      </c>
      <c r="O59" s="51"/>
      <c r="P59" s="53"/>
      <c r="R59" s="33"/>
    </row>
    <row r="60" spans="2:18" x14ac:dyDescent="0.3">
      <c r="B60" s="20"/>
      <c r="R60" s="21"/>
    </row>
    <row r="61" spans="2:18" s="1" customFormat="1" ht="15" x14ac:dyDescent="0.3">
      <c r="B61" s="32"/>
      <c r="D61" s="45" t="s">
        <v>50</v>
      </c>
      <c r="E61" s="46"/>
      <c r="F61" s="46"/>
      <c r="G61" s="46"/>
      <c r="H61" s="47"/>
      <c r="J61" s="45" t="s">
        <v>51</v>
      </c>
      <c r="K61" s="46"/>
      <c r="L61" s="46"/>
      <c r="M61" s="46"/>
      <c r="N61" s="46"/>
      <c r="O61" s="46"/>
      <c r="P61" s="47"/>
      <c r="R61" s="33"/>
    </row>
    <row r="62" spans="2:18" x14ac:dyDescent="0.3">
      <c r="B62" s="20"/>
      <c r="D62" s="48"/>
      <c r="H62" s="49"/>
      <c r="J62" s="48"/>
      <c r="P62" s="49"/>
      <c r="R62" s="21"/>
    </row>
    <row r="63" spans="2:18" x14ac:dyDescent="0.3">
      <c r="B63" s="20"/>
      <c r="D63" s="48"/>
      <c r="H63" s="49"/>
      <c r="J63" s="48"/>
      <c r="P63" s="49"/>
      <c r="R63" s="21"/>
    </row>
    <row r="64" spans="2:18" x14ac:dyDescent="0.3">
      <c r="B64" s="20"/>
      <c r="D64" s="48"/>
      <c r="H64" s="49"/>
      <c r="J64" s="48"/>
      <c r="P64" s="49"/>
      <c r="R64" s="21"/>
    </row>
    <row r="65" spans="2:18" x14ac:dyDescent="0.3">
      <c r="B65" s="20"/>
      <c r="D65" s="48"/>
      <c r="H65" s="49"/>
      <c r="J65" s="48"/>
      <c r="P65" s="49"/>
      <c r="R65" s="21"/>
    </row>
    <row r="66" spans="2:18" x14ac:dyDescent="0.3">
      <c r="B66" s="20"/>
      <c r="D66" s="48"/>
      <c r="H66" s="49"/>
      <c r="J66" s="48"/>
      <c r="P66" s="49"/>
      <c r="R66" s="21"/>
    </row>
    <row r="67" spans="2:18" x14ac:dyDescent="0.3">
      <c r="B67" s="20"/>
      <c r="D67" s="48"/>
      <c r="H67" s="49"/>
      <c r="J67" s="48"/>
      <c r="P67" s="49"/>
      <c r="R67" s="21"/>
    </row>
    <row r="68" spans="2:18" x14ac:dyDescent="0.3">
      <c r="B68" s="20"/>
      <c r="D68" s="48"/>
      <c r="H68" s="49"/>
      <c r="J68" s="48"/>
      <c r="P68" s="49"/>
      <c r="R68" s="21"/>
    </row>
    <row r="69" spans="2:18" x14ac:dyDescent="0.3">
      <c r="B69" s="20"/>
      <c r="D69" s="48"/>
      <c r="H69" s="49"/>
      <c r="J69" s="48"/>
      <c r="P69" s="49"/>
      <c r="R69" s="21"/>
    </row>
    <row r="70" spans="2:18" s="1" customFormat="1" ht="15" x14ac:dyDescent="0.3">
      <c r="B70" s="32"/>
      <c r="D70" s="50" t="s">
        <v>48</v>
      </c>
      <c r="E70" s="51"/>
      <c r="F70" s="51"/>
      <c r="G70" s="52" t="s">
        <v>49</v>
      </c>
      <c r="H70" s="53"/>
      <c r="J70" s="50" t="s">
        <v>48</v>
      </c>
      <c r="K70" s="51"/>
      <c r="L70" s="51"/>
      <c r="M70" s="51"/>
      <c r="N70" s="52" t="s">
        <v>49</v>
      </c>
      <c r="O70" s="51"/>
      <c r="P70" s="53"/>
      <c r="R70" s="33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2"/>
      <c r="C76" s="170" t="s">
        <v>97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33"/>
    </row>
    <row r="77" spans="2:18" s="1" customFormat="1" ht="6.95" customHeight="1" x14ac:dyDescent="0.3">
      <c r="B77" s="32"/>
      <c r="R77" s="33"/>
    </row>
    <row r="78" spans="2:18" s="1" customFormat="1" ht="36.950000000000003" customHeight="1" x14ac:dyDescent="0.3">
      <c r="B78" s="32"/>
      <c r="C78" s="63" t="s">
        <v>11</v>
      </c>
      <c r="F78" s="187" t="str">
        <f>F6</f>
        <v>VENKOVNÍ AREÁLOVÁ KANALIZACE-SPLAŠKOVÁ A DEŠŤOVÁ</v>
      </c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R78" s="33"/>
    </row>
    <row r="79" spans="2:18" s="1" customFormat="1" ht="6.95" customHeight="1" x14ac:dyDescent="0.3">
      <c r="B79" s="32"/>
      <c r="R79" s="33"/>
    </row>
    <row r="80" spans="2:18" s="1" customFormat="1" ht="18" customHeight="1" x14ac:dyDescent="0.3">
      <c r="B80" s="32"/>
      <c r="C80" s="27" t="s">
        <v>18</v>
      </c>
      <c r="F80" s="25" t="str">
        <f>F8</f>
        <v>REKONSTRUKCE VENKOVNÍ KANALIZACE-STŘELNICE DC</v>
      </c>
      <c r="K80" s="27" t="s">
        <v>20</v>
      </c>
      <c r="M80" s="213" t="str">
        <f>IF(O8="","",O8)</f>
        <v>14.11.2018</v>
      </c>
      <c r="N80" s="172"/>
      <c r="O80" s="172"/>
      <c r="P80" s="172"/>
      <c r="R80" s="33"/>
    </row>
    <row r="81" spans="2:47" s="1" customFormat="1" ht="6.95" customHeight="1" x14ac:dyDescent="0.3">
      <c r="B81" s="32"/>
      <c r="R81" s="33"/>
    </row>
    <row r="82" spans="2:47" s="1" customFormat="1" ht="15" x14ac:dyDescent="0.3">
      <c r="B82" s="32"/>
      <c r="C82" s="27" t="s">
        <v>24</v>
      </c>
      <c r="F82" s="25" t="str">
        <f>E11</f>
        <v xml:space="preserve"> </v>
      </c>
      <c r="K82" s="27" t="s">
        <v>30</v>
      </c>
      <c r="M82" s="174" t="str">
        <f>E17</f>
        <v xml:space="preserve"> </v>
      </c>
      <c r="N82" s="172"/>
      <c r="O82" s="172"/>
      <c r="P82" s="172"/>
      <c r="Q82" s="172"/>
      <c r="R82" s="33"/>
    </row>
    <row r="83" spans="2:47" s="1" customFormat="1" ht="14.45" customHeight="1" x14ac:dyDescent="0.3">
      <c r="B83" s="32"/>
      <c r="C83" s="27" t="s">
        <v>28</v>
      </c>
      <c r="F83" s="25" t="str">
        <f>IF(E14="","",E14)</f>
        <v>Vyplň údaj</v>
      </c>
      <c r="K83" s="27" t="s">
        <v>31</v>
      </c>
      <c r="M83" s="174" t="str">
        <f>E20</f>
        <v xml:space="preserve"> </v>
      </c>
      <c r="N83" s="172"/>
      <c r="O83" s="172"/>
      <c r="P83" s="172"/>
      <c r="Q83" s="172"/>
      <c r="R83" s="33"/>
    </row>
    <row r="84" spans="2:47" s="1" customFormat="1" ht="10.35" customHeight="1" x14ac:dyDescent="0.3">
      <c r="B84" s="32"/>
      <c r="R84" s="33"/>
    </row>
    <row r="85" spans="2:47" s="1" customFormat="1" ht="29.25" customHeight="1" x14ac:dyDescent="0.3">
      <c r="B85" s="32"/>
      <c r="C85" s="214" t="s">
        <v>98</v>
      </c>
      <c r="D85" s="215"/>
      <c r="E85" s="215"/>
      <c r="F85" s="215"/>
      <c r="G85" s="215"/>
      <c r="H85" s="101"/>
      <c r="I85" s="101"/>
      <c r="J85" s="101"/>
      <c r="K85" s="101"/>
      <c r="L85" s="101"/>
      <c r="M85" s="101"/>
      <c r="N85" s="214" t="s">
        <v>99</v>
      </c>
      <c r="O85" s="172"/>
      <c r="P85" s="172"/>
      <c r="Q85" s="172"/>
      <c r="R85" s="33"/>
    </row>
    <row r="86" spans="2:47" s="1" customFormat="1" ht="10.35" customHeight="1" x14ac:dyDescent="0.3">
      <c r="B86" s="32"/>
      <c r="R86" s="33"/>
    </row>
    <row r="87" spans="2:47" s="1" customFormat="1" ht="29.25" customHeight="1" x14ac:dyDescent="0.3">
      <c r="B87" s="32"/>
      <c r="C87" s="108" t="s">
        <v>100</v>
      </c>
      <c r="N87" s="203">
        <f>N125</f>
        <v>0</v>
      </c>
      <c r="O87" s="172"/>
      <c r="P87" s="172"/>
      <c r="Q87" s="172"/>
      <c r="R87" s="33"/>
      <c r="AU87" s="16" t="s">
        <v>101</v>
      </c>
    </row>
    <row r="88" spans="2:47" s="6" customFormat="1" ht="24.95" customHeight="1" x14ac:dyDescent="0.3">
      <c r="B88" s="109"/>
      <c r="D88" s="110" t="s">
        <v>102</v>
      </c>
      <c r="N88" s="216">
        <f>N126</f>
        <v>0</v>
      </c>
      <c r="O88" s="217"/>
      <c r="P88" s="217"/>
      <c r="Q88" s="217"/>
      <c r="R88" s="111"/>
    </row>
    <row r="89" spans="2:47" s="7" customFormat="1" ht="19.899999999999999" customHeight="1" x14ac:dyDescent="0.3">
      <c r="B89" s="112"/>
      <c r="D89" s="89" t="s">
        <v>103</v>
      </c>
      <c r="N89" s="193">
        <f>N127</f>
        <v>0</v>
      </c>
      <c r="O89" s="218"/>
      <c r="P89" s="218"/>
      <c r="Q89" s="218"/>
      <c r="R89" s="113"/>
    </row>
    <row r="90" spans="2:47" s="7" customFormat="1" ht="19.899999999999999" customHeight="1" x14ac:dyDescent="0.3">
      <c r="B90" s="112"/>
      <c r="D90" s="89" t="s">
        <v>104</v>
      </c>
      <c r="N90" s="193">
        <f>N289</f>
        <v>0</v>
      </c>
      <c r="O90" s="218"/>
      <c r="P90" s="218"/>
      <c r="Q90" s="218"/>
      <c r="R90" s="113"/>
    </row>
    <row r="91" spans="2:47" s="7" customFormat="1" ht="19.899999999999999" customHeight="1" x14ac:dyDescent="0.3">
      <c r="B91" s="112"/>
      <c r="D91" s="89" t="s">
        <v>105</v>
      </c>
      <c r="N91" s="193">
        <f>N308</f>
        <v>0</v>
      </c>
      <c r="O91" s="218"/>
      <c r="P91" s="218"/>
      <c r="Q91" s="218"/>
      <c r="R91" s="113"/>
    </row>
    <row r="92" spans="2:47" s="7" customFormat="1" ht="19.899999999999999" customHeight="1" x14ac:dyDescent="0.3">
      <c r="B92" s="112"/>
      <c r="D92" s="89" t="s">
        <v>106</v>
      </c>
      <c r="N92" s="193">
        <f>N313</f>
        <v>0</v>
      </c>
      <c r="O92" s="218"/>
      <c r="P92" s="218"/>
      <c r="Q92" s="218"/>
      <c r="R92" s="113"/>
    </row>
    <row r="93" spans="2:47" s="7" customFormat="1" ht="19.899999999999999" customHeight="1" x14ac:dyDescent="0.3">
      <c r="B93" s="112"/>
      <c r="D93" s="89" t="s">
        <v>107</v>
      </c>
      <c r="N93" s="193">
        <f>N394</f>
        <v>0</v>
      </c>
      <c r="O93" s="218"/>
      <c r="P93" s="218"/>
      <c r="Q93" s="218"/>
      <c r="R93" s="113"/>
    </row>
    <row r="94" spans="2:47" s="7" customFormat="1" ht="19.899999999999999" customHeight="1" x14ac:dyDescent="0.3">
      <c r="B94" s="112"/>
      <c r="D94" s="89" t="s">
        <v>108</v>
      </c>
      <c r="N94" s="193">
        <f>N396</f>
        <v>0</v>
      </c>
      <c r="O94" s="218"/>
      <c r="P94" s="218"/>
      <c r="Q94" s="218"/>
      <c r="R94" s="113"/>
    </row>
    <row r="95" spans="2:47" s="6" customFormat="1" ht="24.95" customHeight="1" x14ac:dyDescent="0.3">
      <c r="B95" s="109"/>
      <c r="D95" s="110" t="s">
        <v>109</v>
      </c>
      <c r="N95" s="216">
        <f>N403</f>
        <v>0</v>
      </c>
      <c r="O95" s="217"/>
      <c r="P95" s="217"/>
      <c r="Q95" s="217"/>
      <c r="R95" s="111"/>
    </row>
    <row r="96" spans="2:47" s="7" customFormat="1" ht="19.899999999999999" customHeight="1" x14ac:dyDescent="0.3">
      <c r="B96" s="112"/>
      <c r="D96" s="89" t="s">
        <v>110</v>
      </c>
      <c r="N96" s="193">
        <f>N404</f>
        <v>0</v>
      </c>
      <c r="O96" s="218"/>
      <c r="P96" s="218"/>
      <c r="Q96" s="218"/>
      <c r="R96" s="113"/>
    </row>
    <row r="97" spans="2:65" s="6" customFormat="1" ht="24.95" customHeight="1" x14ac:dyDescent="0.3">
      <c r="B97" s="109"/>
      <c r="D97" s="110" t="s">
        <v>111</v>
      </c>
      <c r="N97" s="216">
        <f>N410</f>
        <v>0</v>
      </c>
      <c r="O97" s="217"/>
      <c r="P97" s="217"/>
      <c r="Q97" s="217"/>
      <c r="R97" s="111"/>
    </row>
    <row r="98" spans="2:65" s="7" customFormat="1" ht="19.899999999999999" customHeight="1" x14ac:dyDescent="0.3">
      <c r="B98" s="112"/>
      <c r="D98" s="89" t="s">
        <v>112</v>
      </c>
      <c r="N98" s="193">
        <f>N411</f>
        <v>0</v>
      </c>
      <c r="O98" s="218"/>
      <c r="P98" s="218"/>
      <c r="Q98" s="218"/>
      <c r="R98" s="113"/>
    </row>
    <row r="99" spans="2:65" s="6" customFormat="1" ht="21.75" customHeight="1" x14ac:dyDescent="0.35">
      <c r="B99" s="109"/>
      <c r="D99" s="110"/>
      <c r="N99" s="219"/>
      <c r="O99" s="217"/>
      <c r="P99" s="217"/>
      <c r="Q99" s="217"/>
      <c r="R99" s="111"/>
    </row>
    <row r="100" spans="2:65" s="1" customFormat="1" ht="21.75" customHeight="1" x14ac:dyDescent="0.3">
      <c r="B100" s="32"/>
      <c r="R100" s="33"/>
    </row>
    <row r="101" spans="2:65" s="1" customFormat="1" ht="29.25" customHeight="1" x14ac:dyDescent="0.3">
      <c r="B101" s="32"/>
      <c r="C101" s="108"/>
      <c r="N101" s="220"/>
      <c r="O101" s="172"/>
      <c r="P101" s="172"/>
      <c r="Q101" s="172"/>
      <c r="R101" s="33"/>
      <c r="T101" s="114"/>
      <c r="U101" s="115" t="s">
        <v>36</v>
      </c>
    </row>
    <row r="102" spans="2:65" s="1" customFormat="1" ht="18" customHeight="1" x14ac:dyDescent="0.3">
      <c r="B102" s="32"/>
      <c r="D102" s="204"/>
      <c r="E102" s="172"/>
      <c r="F102" s="172"/>
      <c r="G102" s="172"/>
      <c r="H102" s="172"/>
      <c r="N102" s="205"/>
      <c r="O102" s="172"/>
      <c r="P102" s="172"/>
      <c r="Q102" s="172"/>
      <c r="R102" s="33"/>
      <c r="S102" s="116"/>
      <c r="T102" s="68"/>
      <c r="U102" s="117" t="s">
        <v>37</v>
      </c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18" t="s">
        <v>114</v>
      </c>
      <c r="AZ102" s="116"/>
      <c r="BA102" s="116"/>
      <c r="BB102" s="116"/>
      <c r="BC102" s="116"/>
      <c r="BD102" s="116"/>
      <c r="BE102" s="119">
        <f t="shared" ref="BE102:BE107" si="0">IF(U102="základní",N102,0)</f>
        <v>0</v>
      </c>
      <c r="BF102" s="119">
        <f t="shared" ref="BF102:BF107" si="1">IF(U102="snížená",N102,0)</f>
        <v>0</v>
      </c>
      <c r="BG102" s="119">
        <f t="shared" ref="BG102:BG107" si="2">IF(U102="zákl. přenesená",N102,0)</f>
        <v>0</v>
      </c>
      <c r="BH102" s="119">
        <f t="shared" ref="BH102:BH107" si="3">IF(U102="sníž. přenesená",N102,0)</f>
        <v>0</v>
      </c>
      <c r="BI102" s="119">
        <f t="shared" ref="BI102:BI107" si="4">IF(U102="nulová",N102,0)</f>
        <v>0</v>
      </c>
      <c r="BJ102" s="118" t="s">
        <v>17</v>
      </c>
      <c r="BK102" s="116"/>
      <c r="BL102" s="116"/>
      <c r="BM102" s="116"/>
    </row>
    <row r="103" spans="2:65" s="1" customFormat="1" ht="18" customHeight="1" x14ac:dyDescent="0.3">
      <c r="B103" s="32"/>
      <c r="D103" s="204"/>
      <c r="E103" s="172"/>
      <c r="F103" s="172"/>
      <c r="G103" s="172"/>
      <c r="H103" s="172"/>
      <c r="N103" s="205"/>
      <c r="O103" s="172"/>
      <c r="P103" s="172"/>
      <c r="Q103" s="172"/>
      <c r="R103" s="33"/>
      <c r="S103" s="116"/>
      <c r="T103" s="68"/>
      <c r="U103" s="117" t="s">
        <v>37</v>
      </c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8" t="s">
        <v>114</v>
      </c>
      <c r="AZ103" s="116"/>
      <c r="BA103" s="116"/>
      <c r="BB103" s="116"/>
      <c r="BC103" s="116"/>
      <c r="BD103" s="116"/>
      <c r="BE103" s="119">
        <f t="shared" si="0"/>
        <v>0</v>
      </c>
      <c r="BF103" s="119">
        <f t="shared" si="1"/>
        <v>0</v>
      </c>
      <c r="BG103" s="119">
        <f t="shared" si="2"/>
        <v>0</v>
      </c>
      <c r="BH103" s="119">
        <f t="shared" si="3"/>
        <v>0</v>
      </c>
      <c r="BI103" s="119">
        <f t="shared" si="4"/>
        <v>0</v>
      </c>
      <c r="BJ103" s="118" t="s">
        <v>17</v>
      </c>
      <c r="BK103" s="116"/>
      <c r="BL103" s="116"/>
      <c r="BM103" s="116"/>
    </row>
    <row r="104" spans="2:65" s="1" customFormat="1" ht="18" customHeight="1" x14ac:dyDescent="0.3">
      <c r="B104" s="32"/>
      <c r="D104" s="204"/>
      <c r="E104" s="172"/>
      <c r="F104" s="172"/>
      <c r="G104" s="172"/>
      <c r="H104" s="172"/>
      <c r="N104" s="205"/>
      <c r="O104" s="172"/>
      <c r="P104" s="172"/>
      <c r="Q104" s="172"/>
      <c r="R104" s="33"/>
      <c r="S104" s="116"/>
      <c r="T104" s="68"/>
      <c r="U104" s="117" t="s">
        <v>37</v>
      </c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18" t="s">
        <v>114</v>
      </c>
      <c r="AZ104" s="116"/>
      <c r="BA104" s="116"/>
      <c r="BB104" s="116"/>
      <c r="BC104" s="116"/>
      <c r="BD104" s="116"/>
      <c r="BE104" s="119">
        <f t="shared" si="0"/>
        <v>0</v>
      </c>
      <c r="BF104" s="119">
        <f t="shared" si="1"/>
        <v>0</v>
      </c>
      <c r="BG104" s="119">
        <f t="shared" si="2"/>
        <v>0</v>
      </c>
      <c r="BH104" s="119">
        <f t="shared" si="3"/>
        <v>0</v>
      </c>
      <c r="BI104" s="119">
        <f t="shared" si="4"/>
        <v>0</v>
      </c>
      <c r="BJ104" s="118" t="s">
        <v>17</v>
      </c>
      <c r="BK104" s="116"/>
      <c r="BL104" s="116"/>
      <c r="BM104" s="116"/>
    </row>
    <row r="105" spans="2:65" s="1" customFormat="1" ht="18" customHeight="1" x14ac:dyDescent="0.3">
      <c r="B105" s="32"/>
      <c r="D105" s="204"/>
      <c r="E105" s="172"/>
      <c r="F105" s="172"/>
      <c r="G105" s="172"/>
      <c r="H105" s="172"/>
      <c r="N105" s="205"/>
      <c r="O105" s="172"/>
      <c r="P105" s="172"/>
      <c r="Q105" s="172"/>
      <c r="R105" s="33"/>
      <c r="S105" s="116"/>
      <c r="T105" s="68"/>
      <c r="U105" s="117" t="s">
        <v>37</v>
      </c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18" t="s">
        <v>114</v>
      </c>
      <c r="AZ105" s="116"/>
      <c r="BA105" s="116"/>
      <c r="BB105" s="116"/>
      <c r="BC105" s="116"/>
      <c r="BD105" s="116"/>
      <c r="BE105" s="119">
        <f t="shared" si="0"/>
        <v>0</v>
      </c>
      <c r="BF105" s="119">
        <f t="shared" si="1"/>
        <v>0</v>
      </c>
      <c r="BG105" s="119">
        <f t="shared" si="2"/>
        <v>0</v>
      </c>
      <c r="BH105" s="119">
        <f t="shared" si="3"/>
        <v>0</v>
      </c>
      <c r="BI105" s="119">
        <f t="shared" si="4"/>
        <v>0</v>
      </c>
      <c r="BJ105" s="118" t="s">
        <v>17</v>
      </c>
      <c r="BK105" s="116"/>
      <c r="BL105" s="116"/>
      <c r="BM105" s="116"/>
    </row>
    <row r="106" spans="2:65" s="1" customFormat="1" ht="18" customHeight="1" x14ac:dyDescent="0.3">
      <c r="B106" s="32"/>
      <c r="D106" s="204"/>
      <c r="E106" s="172"/>
      <c r="F106" s="172"/>
      <c r="G106" s="172"/>
      <c r="H106" s="172"/>
      <c r="N106" s="205"/>
      <c r="O106" s="172"/>
      <c r="P106" s="172"/>
      <c r="Q106" s="172"/>
      <c r="R106" s="33"/>
      <c r="S106" s="116"/>
      <c r="T106" s="68"/>
      <c r="U106" s="117" t="s">
        <v>37</v>
      </c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18" t="s">
        <v>114</v>
      </c>
      <c r="AZ106" s="116"/>
      <c r="BA106" s="116"/>
      <c r="BB106" s="116"/>
      <c r="BC106" s="116"/>
      <c r="BD106" s="116"/>
      <c r="BE106" s="119">
        <f t="shared" si="0"/>
        <v>0</v>
      </c>
      <c r="BF106" s="119">
        <f t="shared" si="1"/>
        <v>0</v>
      </c>
      <c r="BG106" s="119">
        <f t="shared" si="2"/>
        <v>0</v>
      </c>
      <c r="BH106" s="119">
        <f t="shared" si="3"/>
        <v>0</v>
      </c>
      <c r="BI106" s="119">
        <f t="shared" si="4"/>
        <v>0</v>
      </c>
      <c r="BJ106" s="118" t="s">
        <v>17</v>
      </c>
      <c r="BK106" s="116"/>
      <c r="BL106" s="116"/>
      <c r="BM106" s="116"/>
    </row>
    <row r="107" spans="2:65" s="1" customFormat="1" ht="18" customHeight="1" x14ac:dyDescent="0.3">
      <c r="B107" s="32"/>
      <c r="D107" s="89"/>
      <c r="N107" s="205"/>
      <c r="O107" s="172"/>
      <c r="P107" s="172"/>
      <c r="Q107" s="172"/>
      <c r="R107" s="33"/>
      <c r="S107" s="116"/>
      <c r="T107" s="120"/>
      <c r="U107" s="121" t="s">
        <v>37</v>
      </c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8" t="s">
        <v>115</v>
      </c>
      <c r="AZ107" s="116"/>
      <c r="BA107" s="116"/>
      <c r="BB107" s="116"/>
      <c r="BC107" s="116"/>
      <c r="BD107" s="116"/>
      <c r="BE107" s="119">
        <f t="shared" si="0"/>
        <v>0</v>
      </c>
      <c r="BF107" s="119">
        <f t="shared" si="1"/>
        <v>0</v>
      </c>
      <c r="BG107" s="119">
        <f t="shared" si="2"/>
        <v>0</v>
      </c>
      <c r="BH107" s="119">
        <f t="shared" si="3"/>
        <v>0</v>
      </c>
      <c r="BI107" s="119">
        <f t="shared" si="4"/>
        <v>0</v>
      </c>
      <c r="BJ107" s="118" t="s">
        <v>17</v>
      </c>
      <c r="BK107" s="116"/>
      <c r="BL107" s="116"/>
      <c r="BM107" s="116"/>
    </row>
    <row r="108" spans="2:65" s="1" customFormat="1" x14ac:dyDescent="0.3">
      <c r="B108" s="32"/>
      <c r="R108" s="33"/>
    </row>
    <row r="109" spans="2:65" s="1" customFormat="1" ht="29.25" customHeight="1" x14ac:dyDescent="0.3">
      <c r="B109" s="32"/>
      <c r="C109" s="100" t="s">
        <v>783</v>
      </c>
      <c r="D109" s="101"/>
      <c r="E109" s="101"/>
      <c r="F109" s="101"/>
      <c r="G109" s="101"/>
      <c r="H109" s="101"/>
      <c r="I109" s="101"/>
      <c r="J109" s="101"/>
      <c r="K109" s="101"/>
      <c r="L109" s="206">
        <f>ROUND(SUM(N87+N101),2)</f>
        <v>0</v>
      </c>
      <c r="M109" s="215"/>
      <c r="N109" s="215"/>
      <c r="O109" s="215"/>
      <c r="P109" s="215"/>
      <c r="Q109" s="215"/>
      <c r="R109" s="33"/>
    </row>
    <row r="110" spans="2:65" s="1" customFormat="1" ht="6.95" customHeight="1" x14ac:dyDescent="0.3"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6"/>
    </row>
    <row r="111" spans="2:65" ht="237" customHeight="1" x14ac:dyDescent="0.3"/>
    <row r="114" spans="2:65" s="1" customFormat="1" ht="6.95" customHeight="1" x14ac:dyDescent="0.3"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9"/>
    </row>
    <row r="115" spans="2:65" s="1" customFormat="1" ht="36.950000000000003" customHeight="1" x14ac:dyDescent="0.3">
      <c r="B115" s="32"/>
      <c r="C115" s="170" t="s">
        <v>116</v>
      </c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  <c r="Q115" s="172"/>
      <c r="R115" s="33"/>
    </row>
    <row r="116" spans="2:65" s="1" customFormat="1" ht="6.95" customHeight="1" x14ac:dyDescent="0.3">
      <c r="B116" s="32"/>
      <c r="R116" s="33"/>
    </row>
    <row r="117" spans="2:65" s="1" customFormat="1" ht="36.950000000000003" customHeight="1" x14ac:dyDescent="0.3">
      <c r="B117" s="32"/>
      <c r="C117" s="63" t="s">
        <v>11</v>
      </c>
      <c r="F117" s="187" t="str">
        <f>F6</f>
        <v>VENKOVNÍ AREÁLOVÁ KANALIZACE-SPLAŠKOVÁ A DEŠŤOVÁ</v>
      </c>
      <c r="G117" s="172"/>
      <c r="H117" s="172"/>
      <c r="I117" s="172"/>
      <c r="J117" s="172"/>
      <c r="K117" s="172"/>
      <c r="L117" s="172"/>
      <c r="M117" s="172"/>
      <c r="N117" s="172"/>
      <c r="O117" s="172"/>
      <c r="P117" s="172"/>
      <c r="R117" s="33"/>
    </row>
    <row r="118" spans="2:65" s="1" customFormat="1" ht="6.95" customHeight="1" x14ac:dyDescent="0.3">
      <c r="B118" s="32"/>
      <c r="R118" s="33"/>
    </row>
    <row r="119" spans="2:65" s="1" customFormat="1" ht="18" customHeight="1" x14ac:dyDescent="0.3">
      <c r="B119" s="32"/>
      <c r="C119" s="27" t="s">
        <v>18</v>
      </c>
      <c r="F119" s="25" t="str">
        <f>F8</f>
        <v>REKONSTRUKCE VENKOVNÍ KANALIZACE-STŘELNICE DC</v>
      </c>
      <c r="K119" s="27" t="s">
        <v>20</v>
      </c>
      <c r="M119" s="213" t="str">
        <f>IF(O8="","",O8)</f>
        <v>14.11.2018</v>
      </c>
      <c r="N119" s="172"/>
      <c r="O119" s="172"/>
      <c r="P119" s="172"/>
      <c r="R119" s="33"/>
    </row>
    <row r="120" spans="2:65" s="1" customFormat="1" ht="6.95" customHeight="1" x14ac:dyDescent="0.3">
      <c r="B120" s="32"/>
      <c r="R120" s="33"/>
    </row>
    <row r="121" spans="2:65" s="1" customFormat="1" ht="15" x14ac:dyDescent="0.3">
      <c r="B121" s="32"/>
      <c r="C121" s="27" t="s">
        <v>24</v>
      </c>
      <c r="F121" s="25" t="str">
        <f>E11</f>
        <v xml:space="preserve"> </v>
      </c>
      <c r="K121" s="27" t="s">
        <v>30</v>
      </c>
      <c r="M121" s="174" t="str">
        <f>E17</f>
        <v xml:space="preserve"> </v>
      </c>
      <c r="N121" s="172"/>
      <c r="O121" s="172"/>
      <c r="P121" s="172"/>
      <c r="Q121" s="172"/>
      <c r="R121" s="33"/>
    </row>
    <row r="122" spans="2:65" s="1" customFormat="1" ht="14.45" customHeight="1" x14ac:dyDescent="0.3">
      <c r="B122" s="32"/>
      <c r="C122" s="27" t="s">
        <v>28</v>
      </c>
      <c r="F122" s="25" t="str">
        <f>IF(E14="","",E14)</f>
        <v>Vyplň údaj</v>
      </c>
      <c r="K122" s="27" t="s">
        <v>31</v>
      </c>
      <c r="M122" s="174" t="str">
        <f>E20</f>
        <v xml:space="preserve"> </v>
      </c>
      <c r="N122" s="172"/>
      <c r="O122" s="172"/>
      <c r="P122" s="172"/>
      <c r="Q122" s="172"/>
      <c r="R122" s="33"/>
    </row>
    <row r="123" spans="2:65" s="1" customFormat="1" ht="10.35" customHeight="1" x14ac:dyDescent="0.3">
      <c r="B123" s="32"/>
      <c r="R123" s="33"/>
    </row>
    <row r="124" spans="2:65" s="8" customFormat="1" ht="29.25" customHeight="1" x14ac:dyDescent="0.3">
      <c r="B124" s="122"/>
      <c r="C124" s="123" t="s">
        <v>117</v>
      </c>
      <c r="D124" s="124" t="s">
        <v>118</v>
      </c>
      <c r="E124" s="124" t="s">
        <v>54</v>
      </c>
      <c r="F124" s="221" t="s">
        <v>119</v>
      </c>
      <c r="G124" s="222"/>
      <c r="H124" s="222"/>
      <c r="I124" s="222"/>
      <c r="J124" s="124" t="s">
        <v>120</v>
      </c>
      <c r="K124" s="124" t="s">
        <v>121</v>
      </c>
      <c r="L124" s="223" t="s">
        <v>122</v>
      </c>
      <c r="M124" s="222"/>
      <c r="N124" s="221" t="s">
        <v>99</v>
      </c>
      <c r="O124" s="222"/>
      <c r="P124" s="222"/>
      <c r="Q124" s="224"/>
      <c r="R124" s="125"/>
      <c r="T124" s="70" t="s">
        <v>123</v>
      </c>
      <c r="U124" s="71" t="s">
        <v>36</v>
      </c>
      <c r="V124" s="71" t="s">
        <v>124</v>
      </c>
      <c r="W124" s="71" t="s">
        <v>125</v>
      </c>
      <c r="X124" s="71" t="s">
        <v>126</v>
      </c>
      <c r="Y124" s="71" t="s">
        <v>127</v>
      </c>
      <c r="Z124" s="71" t="s">
        <v>128</v>
      </c>
      <c r="AA124" s="72" t="s">
        <v>129</v>
      </c>
    </row>
    <row r="125" spans="2:65" s="1" customFormat="1" ht="29.25" customHeight="1" x14ac:dyDescent="0.35">
      <c r="B125" s="32"/>
      <c r="C125" s="74" t="s">
        <v>96</v>
      </c>
      <c r="N125" s="250">
        <f>BK125</f>
        <v>0</v>
      </c>
      <c r="O125" s="251"/>
      <c r="P125" s="251"/>
      <c r="Q125" s="251"/>
      <c r="R125" s="33"/>
      <c r="T125" s="73"/>
      <c r="U125" s="46"/>
      <c r="V125" s="46"/>
      <c r="W125" s="126">
        <f>W126+W403+W410+W413</f>
        <v>0</v>
      </c>
      <c r="X125" s="46"/>
      <c r="Y125" s="126">
        <f>Y126+Y403+Y410+Y413</f>
        <v>948.38151402999983</v>
      </c>
      <c r="Z125" s="46"/>
      <c r="AA125" s="127">
        <f>AA126+AA403+AA410+AA413</f>
        <v>333.870878</v>
      </c>
      <c r="AT125" s="16" t="s">
        <v>71</v>
      </c>
      <c r="AU125" s="16" t="s">
        <v>101</v>
      </c>
      <c r="BK125" s="128">
        <f>BK126+BK403+BK410+BK413</f>
        <v>0</v>
      </c>
    </row>
    <row r="126" spans="2:65" s="9" customFormat="1" ht="37.35" customHeight="1" x14ac:dyDescent="0.35">
      <c r="B126" s="129"/>
      <c r="D126" s="130" t="s">
        <v>102</v>
      </c>
      <c r="E126" s="130"/>
      <c r="F126" s="130"/>
      <c r="G126" s="130"/>
      <c r="H126" s="130"/>
      <c r="I126" s="130"/>
      <c r="J126" s="130"/>
      <c r="K126" s="130"/>
      <c r="L126" s="130"/>
      <c r="M126" s="130"/>
      <c r="N126" s="219">
        <f>BK126</f>
        <v>0</v>
      </c>
      <c r="O126" s="216"/>
      <c r="P126" s="216"/>
      <c r="Q126" s="216"/>
      <c r="R126" s="131"/>
      <c r="T126" s="132"/>
      <c r="W126" s="133">
        <f>W127+W289+W308+W313+W394+W396</f>
        <v>0</v>
      </c>
      <c r="Y126" s="133">
        <f>Y127+Y289+Y308+Y313+Y394+Y396</f>
        <v>948.09033402999978</v>
      </c>
      <c r="AA126" s="134">
        <f>AA127+AA289+AA308+AA313+AA394+AA396</f>
        <v>333.870878</v>
      </c>
      <c r="AR126" s="135" t="s">
        <v>17</v>
      </c>
      <c r="AT126" s="136" t="s">
        <v>71</v>
      </c>
      <c r="AU126" s="136" t="s">
        <v>72</v>
      </c>
      <c r="AY126" s="135" t="s">
        <v>130</v>
      </c>
      <c r="BK126" s="137">
        <f>BK127+BK289+BK308+BK313+BK394+BK396</f>
        <v>0</v>
      </c>
    </row>
    <row r="127" spans="2:65" s="9" customFormat="1" ht="19.899999999999999" customHeight="1" x14ac:dyDescent="0.3">
      <c r="B127" s="129"/>
      <c r="D127" s="138" t="s">
        <v>103</v>
      </c>
      <c r="E127" s="138"/>
      <c r="F127" s="138"/>
      <c r="G127" s="138"/>
      <c r="H127" s="138"/>
      <c r="I127" s="138"/>
      <c r="J127" s="138"/>
      <c r="K127" s="138"/>
      <c r="L127" s="138"/>
      <c r="M127" s="138"/>
      <c r="N127" s="242">
        <f>BK127</f>
        <v>0</v>
      </c>
      <c r="O127" s="243"/>
      <c r="P127" s="243"/>
      <c r="Q127" s="243"/>
      <c r="R127" s="131"/>
      <c r="T127" s="132"/>
      <c r="W127" s="133">
        <f>SUM(W128:W288)</f>
        <v>0</v>
      </c>
      <c r="Y127" s="133">
        <f>SUM(Y128:Y288)</f>
        <v>6.1690313799999998</v>
      </c>
      <c r="AA127" s="134">
        <f>SUM(AA128:AA288)</f>
        <v>332.67087800000002</v>
      </c>
      <c r="AR127" s="135" t="s">
        <v>17</v>
      </c>
      <c r="AT127" s="136" t="s">
        <v>71</v>
      </c>
      <c r="AU127" s="136" t="s">
        <v>17</v>
      </c>
      <c r="AY127" s="135" t="s">
        <v>130</v>
      </c>
      <c r="BK127" s="137">
        <f>SUM(BK128:BK288)</f>
        <v>0</v>
      </c>
    </row>
    <row r="128" spans="2:65" s="1" customFormat="1" ht="22.5" customHeight="1" x14ac:dyDescent="0.3">
      <c r="B128" s="32"/>
      <c r="C128" s="139" t="s">
        <v>17</v>
      </c>
      <c r="D128" s="139" t="s">
        <v>131</v>
      </c>
      <c r="E128" s="140" t="s">
        <v>132</v>
      </c>
      <c r="F128" s="225" t="s">
        <v>133</v>
      </c>
      <c r="G128" s="226"/>
      <c r="H128" s="226"/>
      <c r="I128" s="226"/>
      <c r="J128" s="141" t="s">
        <v>134</v>
      </c>
      <c r="K128" s="142">
        <v>402.5</v>
      </c>
      <c r="L128" s="227">
        <v>0</v>
      </c>
      <c r="M128" s="226"/>
      <c r="N128" s="228">
        <f>ROUND(L128*K128,2)</f>
        <v>0</v>
      </c>
      <c r="O128" s="226"/>
      <c r="P128" s="226"/>
      <c r="Q128" s="226"/>
      <c r="R128" s="33"/>
      <c r="T128" s="143" t="s">
        <v>15</v>
      </c>
      <c r="U128" s="39" t="s">
        <v>37</v>
      </c>
      <c r="W128" s="144">
        <f>V128*K128</f>
        <v>0</v>
      </c>
      <c r="X128" s="144">
        <v>0</v>
      </c>
      <c r="Y128" s="144">
        <f>X128*K128</f>
        <v>0</v>
      </c>
      <c r="Z128" s="144">
        <v>0.40799999999999997</v>
      </c>
      <c r="AA128" s="145">
        <f>Z128*K128</f>
        <v>164.22</v>
      </c>
      <c r="AR128" s="16" t="s">
        <v>135</v>
      </c>
      <c r="AT128" s="16" t="s">
        <v>131</v>
      </c>
      <c r="AU128" s="16" t="s">
        <v>94</v>
      </c>
      <c r="AY128" s="16" t="s">
        <v>130</v>
      </c>
      <c r="BE128" s="93">
        <f>IF(U128="základní",N128,0)</f>
        <v>0</v>
      </c>
      <c r="BF128" s="93">
        <f>IF(U128="snížená",N128,0)</f>
        <v>0</v>
      </c>
      <c r="BG128" s="93">
        <f>IF(U128="zákl. přenesená",N128,0)</f>
        <v>0</v>
      </c>
      <c r="BH128" s="93">
        <f>IF(U128="sníž. přenesená",N128,0)</f>
        <v>0</v>
      </c>
      <c r="BI128" s="93">
        <f>IF(U128="nulová",N128,0)</f>
        <v>0</v>
      </c>
      <c r="BJ128" s="16" t="s">
        <v>17</v>
      </c>
      <c r="BK128" s="93">
        <f>ROUND(L128*K128,2)</f>
        <v>0</v>
      </c>
      <c r="BL128" s="16" t="s">
        <v>135</v>
      </c>
      <c r="BM128" s="16" t="s">
        <v>136</v>
      </c>
    </row>
    <row r="129" spans="2:65" s="10" customFormat="1" ht="22.5" customHeight="1" x14ac:dyDescent="0.3">
      <c r="B129" s="146"/>
      <c r="E129" s="147" t="s">
        <v>15</v>
      </c>
      <c r="F129" s="229" t="s">
        <v>137</v>
      </c>
      <c r="G129" s="230"/>
      <c r="H129" s="230"/>
      <c r="I129" s="230"/>
      <c r="K129" s="148">
        <v>126.9</v>
      </c>
      <c r="R129" s="149"/>
      <c r="T129" s="150"/>
      <c r="AA129" s="151"/>
      <c r="AT129" s="147" t="s">
        <v>138</v>
      </c>
      <c r="AU129" s="147" t="s">
        <v>94</v>
      </c>
      <c r="AV129" s="10" t="s">
        <v>94</v>
      </c>
      <c r="AW129" s="10" t="s">
        <v>139</v>
      </c>
      <c r="AX129" s="10" t="s">
        <v>72</v>
      </c>
      <c r="AY129" s="147" t="s">
        <v>130</v>
      </c>
    </row>
    <row r="130" spans="2:65" s="10" customFormat="1" ht="22.5" customHeight="1" x14ac:dyDescent="0.3">
      <c r="B130" s="146"/>
      <c r="E130" s="147" t="s">
        <v>15</v>
      </c>
      <c r="F130" s="231" t="s">
        <v>140</v>
      </c>
      <c r="G130" s="230"/>
      <c r="H130" s="230"/>
      <c r="I130" s="230"/>
      <c r="K130" s="148">
        <v>65.25</v>
      </c>
      <c r="R130" s="149"/>
      <c r="T130" s="150"/>
      <c r="AA130" s="151"/>
      <c r="AT130" s="147" t="s">
        <v>138</v>
      </c>
      <c r="AU130" s="147" t="s">
        <v>94</v>
      </c>
      <c r="AV130" s="10" t="s">
        <v>94</v>
      </c>
      <c r="AW130" s="10" t="s">
        <v>139</v>
      </c>
      <c r="AX130" s="10" t="s">
        <v>72</v>
      </c>
      <c r="AY130" s="147" t="s">
        <v>130</v>
      </c>
    </row>
    <row r="131" spans="2:65" s="10" customFormat="1" ht="22.5" customHeight="1" x14ac:dyDescent="0.3">
      <c r="B131" s="146"/>
      <c r="E131" s="147" t="s">
        <v>15</v>
      </c>
      <c r="F131" s="231" t="s">
        <v>141</v>
      </c>
      <c r="G131" s="230"/>
      <c r="H131" s="230"/>
      <c r="I131" s="230"/>
      <c r="K131" s="148">
        <v>53.75</v>
      </c>
      <c r="R131" s="149"/>
      <c r="T131" s="150"/>
      <c r="AA131" s="151"/>
      <c r="AT131" s="147" t="s">
        <v>138</v>
      </c>
      <c r="AU131" s="147" t="s">
        <v>94</v>
      </c>
      <c r="AV131" s="10" t="s">
        <v>94</v>
      </c>
      <c r="AW131" s="10" t="s">
        <v>139</v>
      </c>
      <c r="AX131" s="10" t="s">
        <v>72</v>
      </c>
      <c r="AY131" s="147" t="s">
        <v>130</v>
      </c>
    </row>
    <row r="132" spans="2:65" s="10" customFormat="1" ht="22.5" customHeight="1" x14ac:dyDescent="0.3">
      <c r="B132" s="146"/>
      <c r="E132" s="147" t="s">
        <v>15</v>
      </c>
      <c r="F132" s="231" t="s">
        <v>142</v>
      </c>
      <c r="G132" s="230"/>
      <c r="H132" s="230"/>
      <c r="I132" s="230"/>
      <c r="K132" s="148">
        <v>72</v>
      </c>
      <c r="R132" s="149"/>
      <c r="T132" s="150"/>
      <c r="AA132" s="151"/>
      <c r="AT132" s="147" t="s">
        <v>138</v>
      </c>
      <c r="AU132" s="147" t="s">
        <v>94</v>
      </c>
      <c r="AV132" s="10" t="s">
        <v>94</v>
      </c>
      <c r="AW132" s="10" t="s">
        <v>139</v>
      </c>
      <c r="AX132" s="10" t="s">
        <v>72</v>
      </c>
      <c r="AY132" s="147" t="s">
        <v>130</v>
      </c>
    </row>
    <row r="133" spans="2:65" s="10" customFormat="1" ht="22.5" customHeight="1" x14ac:dyDescent="0.3">
      <c r="B133" s="146"/>
      <c r="E133" s="147" t="s">
        <v>15</v>
      </c>
      <c r="F133" s="231" t="s">
        <v>143</v>
      </c>
      <c r="G133" s="230"/>
      <c r="H133" s="230"/>
      <c r="I133" s="230"/>
      <c r="K133" s="148">
        <v>78</v>
      </c>
      <c r="R133" s="149"/>
      <c r="T133" s="150"/>
      <c r="AA133" s="151"/>
      <c r="AT133" s="147" t="s">
        <v>138</v>
      </c>
      <c r="AU133" s="147" t="s">
        <v>94</v>
      </c>
      <c r="AV133" s="10" t="s">
        <v>94</v>
      </c>
      <c r="AW133" s="10" t="s">
        <v>139</v>
      </c>
      <c r="AX133" s="10" t="s">
        <v>72</v>
      </c>
      <c r="AY133" s="147" t="s">
        <v>130</v>
      </c>
    </row>
    <row r="134" spans="2:65" s="10" customFormat="1" ht="22.5" customHeight="1" x14ac:dyDescent="0.3">
      <c r="B134" s="146"/>
      <c r="E134" s="147" t="s">
        <v>15</v>
      </c>
      <c r="F134" s="231" t="s">
        <v>144</v>
      </c>
      <c r="G134" s="230"/>
      <c r="H134" s="230"/>
      <c r="I134" s="230"/>
      <c r="K134" s="148">
        <v>6.6</v>
      </c>
      <c r="R134" s="149"/>
      <c r="T134" s="150"/>
      <c r="AA134" s="151"/>
      <c r="AT134" s="147" t="s">
        <v>138</v>
      </c>
      <c r="AU134" s="147" t="s">
        <v>94</v>
      </c>
      <c r="AV134" s="10" t="s">
        <v>94</v>
      </c>
      <c r="AW134" s="10" t="s">
        <v>139</v>
      </c>
      <c r="AX134" s="10" t="s">
        <v>72</v>
      </c>
      <c r="AY134" s="147" t="s">
        <v>130</v>
      </c>
    </row>
    <row r="135" spans="2:65" s="11" customFormat="1" ht="22.5" customHeight="1" x14ac:dyDescent="0.3">
      <c r="B135" s="152"/>
      <c r="E135" s="153" t="s">
        <v>15</v>
      </c>
      <c r="F135" s="232" t="s">
        <v>145</v>
      </c>
      <c r="G135" s="233"/>
      <c r="H135" s="233"/>
      <c r="I135" s="233"/>
      <c r="K135" s="154">
        <v>402.5</v>
      </c>
      <c r="R135" s="155"/>
      <c r="T135" s="156"/>
      <c r="AA135" s="157"/>
      <c r="AT135" s="158" t="s">
        <v>138</v>
      </c>
      <c r="AU135" s="158" t="s">
        <v>94</v>
      </c>
      <c r="AV135" s="11" t="s">
        <v>135</v>
      </c>
      <c r="AW135" s="11" t="s">
        <v>139</v>
      </c>
      <c r="AX135" s="11" t="s">
        <v>17</v>
      </c>
      <c r="AY135" s="158" t="s">
        <v>130</v>
      </c>
    </row>
    <row r="136" spans="2:65" s="1" customFormat="1" ht="31.5" customHeight="1" x14ac:dyDescent="0.3">
      <c r="B136" s="32"/>
      <c r="C136" s="139" t="s">
        <v>94</v>
      </c>
      <c r="D136" s="139" t="s">
        <v>131</v>
      </c>
      <c r="E136" s="140" t="s">
        <v>146</v>
      </c>
      <c r="F136" s="225" t="s">
        <v>147</v>
      </c>
      <c r="G136" s="226"/>
      <c r="H136" s="226"/>
      <c r="I136" s="226"/>
      <c r="J136" s="141" t="s">
        <v>134</v>
      </c>
      <c r="K136" s="142">
        <v>12.6</v>
      </c>
      <c r="L136" s="227">
        <v>0</v>
      </c>
      <c r="M136" s="226"/>
      <c r="N136" s="228">
        <f>ROUND(L136*K136,2)</f>
        <v>0</v>
      </c>
      <c r="O136" s="226"/>
      <c r="P136" s="226"/>
      <c r="Q136" s="226"/>
      <c r="R136" s="33"/>
      <c r="T136" s="143" t="s">
        <v>15</v>
      </c>
      <c r="U136" s="39" t="s">
        <v>37</v>
      </c>
      <c r="W136" s="144">
        <f>V136*K136</f>
        <v>0</v>
      </c>
      <c r="X136" s="144">
        <v>0</v>
      </c>
      <c r="Y136" s="144">
        <f>X136*K136</f>
        <v>0</v>
      </c>
      <c r="Z136" s="144">
        <v>0.22900000000000001</v>
      </c>
      <c r="AA136" s="145">
        <f>Z136*K136</f>
        <v>2.8854000000000002</v>
      </c>
      <c r="AR136" s="16" t="s">
        <v>135</v>
      </c>
      <c r="AT136" s="16" t="s">
        <v>131</v>
      </c>
      <c r="AU136" s="16" t="s">
        <v>94</v>
      </c>
      <c r="AY136" s="16" t="s">
        <v>130</v>
      </c>
      <c r="BE136" s="93">
        <f>IF(U136="základní",N136,0)</f>
        <v>0</v>
      </c>
      <c r="BF136" s="93">
        <f>IF(U136="snížená",N136,0)</f>
        <v>0</v>
      </c>
      <c r="BG136" s="93">
        <f>IF(U136="zákl. přenesená",N136,0)</f>
        <v>0</v>
      </c>
      <c r="BH136" s="93">
        <f>IF(U136="sníž. přenesená",N136,0)</f>
        <v>0</v>
      </c>
      <c r="BI136" s="93">
        <f>IF(U136="nulová",N136,0)</f>
        <v>0</v>
      </c>
      <c r="BJ136" s="16" t="s">
        <v>17</v>
      </c>
      <c r="BK136" s="93">
        <f>ROUND(L136*K136,2)</f>
        <v>0</v>
      </c>
      <c r="BL136" s="16" t="s">
        <v>135</v>
      </c>
      <c r="BM136" s="16" t="s">
        <v>148</v>
      </c>
    </row>
    <row r="137" spans="2:65" s="10" customFormat="1" ht="22.5" customHeight="1" x14ac:dyDescent="0.3">
      <c r="B137" s="146"/>
      <c r="E137" s="147" t="s">
        <v>15</v>
      </c>
      <c r="F137" s="229" t="s">
        <v>149</v>
      </c>
      <c r="G137" s="230"/>
      <c r="H137" s="230"/>
      <c r="I137" s="230"/>
      <c r="K137" s="148">
        <v>9.6</v>
      </c>
      <c r="R137" s="149"/>
      <c r="T137" s="150"/>
      <c r="AA137" s="151"/>
      <c r="AT137" s="147" t="s">
        <v>138</v>
      </c>
      <c r="AU137" s="147" t="s">
        <v>94</v>
      </c>
      <c r="AV137" s="10" t="s">
        <v>94</v>
      </c>
      <c r="AW137" s="10" t="s">
        <v>139</v>
      </c>
      <c r="AX137" s="10" t="s">
        <v>72</v>
      </c>
      <c r="AY137" s="147" t="s">
        <v>130</v>
      </c>
    </row>
    <row r="138" spans="2:65" s="10" customFormat="1" ht="22.5" customHeight="1" x14ac:dyDescent="0.3">
      <c r="B138" s="146"/>
      <c r="E138" s="147" t="s">
        <v>15</v>
      </c>
      <c r="F138" s="231" t="s">
        <v>150</v>
      </c>
      <c r="G138" s="230"/>
      <c r="H138" s="230"/>
      <c r="I138" s="230"/>
      <c r="K138" s="148">
        <v>3</v>
      </c>
      <c r="R138" s="149"/>
      <c r="T138" s="150"/>
      <c r="AA138" s="151"/>
      <c r="AT138" s="147" t="s">
        <v>138</v>
      </c>
      <c r="AU138" s="147" t="s">
        <v>94</v>
      </c>
      <c r="AV138" s="10" t="s">
        <v>94</v>
      </c>
      <c r="AW138" s="10" t="s">
        <v>139</v>
      </c>
      <c r="AX138" s="10" t="s">
        <v>72</v>
      </c>
      <c r="AY138" s="147" t="s">
        <v>130</v>
      </c>
    </row>
    <row r="139" spans="2:65" s="11" customFormat="1" ht="22.5" customHeight="1" x14ac:dyDescent="0.3">
      <c r="B139" s="152"/>
      <c r="E139" s="153" t="s">
        <v>15</v>
      </c>
      <c r="F139" s="232" t="s">
        <v>145</v>
      </c>
      <c r="G139" s="233"/>
      <c r="H139" s="233"/>
      <c r="I139" s="233"/>
      <c r="K139" s="154">
        <v>12.6</v>
      </c>
      <c r="R139" s="155"/>
      <c r="T139" s="156"/>
      <c r="AA139" s="157"/>
      <c r="AT139" s="158" t="s">
        <v>138</v>
      </c>
      <c r="AU139" s="158" t="s">
        <v>94</v>
      </c>
      <c r="AV139" s="11" t="s">
        <v>135</v>
      </c>
      <c r="AW139" s="11" t="s">
        <v>139</v>
      </c>
      <c r="AX139" s="11" t="s">
        <v>17</v>
      </c>
      <c r="AY139" s="158" t="s">
        <v>130</v>
      </c>
    </row>
    <row r="140" spans="2:65" s="1" customFormat="1" ht="31.5" customHeight="1" x14ac:dyDescent="0.3">
      <c r="B140" s="32"/>
      <c r="C140" s="139" t="s">
        <v>151</v>
      </c>
      <c r="D140" s="139" t="s">
        <v>131</v>
      </c>
      <c r="E140" s="140" t="s">
        <v>152</v>
      </c>
      <c r="F140" s="225" t="s">
        <v>153</v>
      </c>
      <c r="G140" s="226"/>
      <c r="H140" s="226"/>
      <c r="I140" s="226"/>
      <c r="J140" s="141" t="s">
        <v>134</v>
      </c>
      <c r="K140" s="142">
        <v>138.733</v>
      </c>
      <c r="L140" s="227">
        <v>0</v>
      </c>
      <c r="M140" s="226"/>
      <c r="N140" s="228">
        <f>ROUND(L140*K140,2)</f>
        <v>0</v>
      </c>
      <c r="O140" s="226"/>
      <c r="P140" s="226"/>
      <c r="Q140" s="226"/>
      <c r="R140" s="33"/>
      <c r="T140" s="143" t="s">
        <v>15</v>
      </c>
      <c r="U140" s="39" t="s">
        <v>37</v>
      </c>
      <c r="W140" s="144">
        <f>V140*K140</f>
        <v>0</v>
      </c>
      <c r="X140" s="144">
        <v>0</v>
      </c>
      <c r="Y140" s="144">
        <f>X140*K140</f>
        <v>0</v>
      </c>
      <c r="Z140" s="144">
        <v>0.185</v>
      </c>
      <c r="AA140" s="145">
        <f>Z140*K140</f>
        <v>25.665604999999999</v>
      </c>
      <c r="AR140" s="16" t="s">
        <v>135</v>
      </c>
      <c r="AT140" s="16" t="s">
        <v>131</v>
      </c>
      <c r="AU140" s="16" t="s">
        <v>94</v>
      </c>
      <c r="AY140" s="16" t="s">
        <v>130</v>
      </c>
      <c r="BE140" s="93">
        <f>IF(U140="základní",N140,0)</f>
        <v>0</v>
      </c>
      <c r="BF140" s="93">
        <f>IF(U140="snížená",N140,0)</f>
        <v>0</v>
      </c>
      <c r="BG140" s="93">
        <f>IF(U140="zákl. přenesená",N140,0)</f>
        <v>0</v>
      </c>
      <c r="BH140" s="93">
        <f>IF(U140="sníž. přenesená",N140,0)</f>
        <v>0</v>
      </c>
      <c r="BI140" s="93">
        <f>IF(U140="nulová",N140,0)</f>
        <v>0</v>
      </c>
      <c r="BJ140" s="16" t="s">
        <v>17</v>
      </c>
      <c r="BK140" s="93">
        <f>ROUND(L140*K140,2)</f>
        <v>0</v>
      </c>
      <c r="BL140" s="16" t="s">
        <v>135</v>
      </c>
      <c r="BM140" s="16" t="s">
        <v>154</v>
      </c>
    </row>
    <row r="141" spans="2:65" s="1" customFormat="1" ht="31.5" customHeight="1" x14ac:dyDescent="0.3">
      <c r="B141" s="32"/>
      <c r="C141" s="139" t="s">
        <v>135</v>
      </c>
      <c r="D141" s="139" t="s">
        <v>131</v>
      </c>
      <c r="E141" s="140" t="s">
        <v>155</v>
      </c>
      <c r="F141" s="225" t="s">
        <v>156</v>
      </c>
      <c r="G141" s="226"/>
      <c r="H141" s="226"/>
      <c r="I141" s="226"/>
      <c r="J141" s="141" t="s">
        <v>134</v>
      </c>
      <c r="K141" s="142">
        <v>138.733</v>
      </c>
      <c r="L141" s="227">
        <v>0</v>
      </c>
      <c r="M141" s="226"/>
      <c r="N141" s="228">
        <f>ROUND(L141*K141,2)</f>
        <v>0</v>
      </c>
      <c r="O141" s="226"/>
      <c r="P141" s="226"/>
      <c r="Q141" s="226"/>
      <c r="R141" s="33"/>
      <c r="T141" s="143" t="s">
        <v>15</v>
      </c>
      <c r="U141" s="39" t="s">
        <v>37</v>
      </c>
      <c r="W141" s="144">
        <f>V141*K141</f>
        <v>0</v>
      </c>
      <c r="X141" s="144">
        <v>0</v>
      </c>
      <c r="Y141" s="144">
        <f>X141*K141</f>
        <v>0</v>
      </c>
      <c r="Z141" s="144">
        <v>0.18099999999999999</v>
      </c>
      <c r="AA141" s="145">
        <f>Z141*K141</f>
        <v>25.110672999999998</v>
      </c>
      <c r="AR141" s="16" t="s">
        <v>135</v>
      </c>
      <c r="AT141" s="16" t="s">
        <v>131</v>
      </c>
      <c r="AU141" s="16" t="s">
        <v>94</v>
      </c>
      <c r="AY141" s="16" t="s">
        <v>130</v>
      </c>
      <c r="BE141" s="93">
        <f>IF(U141="základní",N141,0)</f>
        <v>0</v>
      </c>
      <c r="BF141" s="93">
        <f>IF(U141="snížená",N141,0)</f>
        <v>0</v>
      </c>
      <c r="BG141" s="93">
        <f>IF(U141="zákl. přenesená",N141,0)</f>
        <v>0</v>
      </c>
      <c r="BH141" s="93">
        <f>IF(U141="sníž. přenesená",N141,0)</f>
        <v>0</v>
      </c>
      <c r="BI141" s="93">
        <f>IF(U141="nulová",N141,0)</f>
        <v>0</v>
      </c>
      <c r="BJ141" s="16" t="s">
        <v>17</v>
      </c>
      <c r="BK141" s="93">
        <f>ROUND(L141*K141,2)</f>
        <v>0</v>
      </c>
      <c r="BL141" s="16" t="s">
        <v>135</v>
      </c>
      <c r="BM141" s="16" t="s">
        <v>157</v>
      </c>
    </row>
    <row r="142" spans="2:65" s="10" customFormat="1" ht="22.5" customHeight="1" x14ac:dyDescent="0.3">
      <c r="B142" s="146"/>
      <c r="E142" s="147" t="s">
        <v>15</v>
      </c>
      <c r="F142" s="229" t="s">
        <v>158</v>
      </c>
      <c r="G142" s="230"/>
      <c r="H142" s="230"/>
      <c r="I142" s="230"/>
      <c r="K142" s="148">
        <v>11.96</v>
      </c>
      <c r="R142" s="149"/>
      <c r="T142" s="150"/>
      <c r="AA142" s="151"/>
      <c r="AT142" s="147" t="s">
        <v>138</v>
      </c>
      <c r="AU142" s="147" t="s">
        <v>94</v>
      </c>
      <c r="AV142" s="10" t="s">
        <v>94</v>
      </c>
      <c r="AW142" s="10" t="s">
        <v>139</v>
      </c>
      <c r="AX142" s="10" t="s">
        <v>72</v>
      </c>
      <c r="AY142" s="147" t="s">
        <v>130</v>
      </c>
    </row>
    <row r="143" spans="2:65" s="10" customFormat="1" ht="22.5" customHeight="1" x14ac:dyDescent="0.3">
      <c r="B143" s="146"/>
      <c r="E143" s="147" t="s">
        <v>15</v>
      </c>
      <c r="F143" s="231" t="s">
        <v>159</v>
      </c>
      <c r="G143" s="230"/>
      <c r="H143" s="230"/>
      <c r="I143" s="230"/>
      <c r="K143" s="148">
        <v>27.256</v>
      </c>
      <c r="R143" s="149"/>
      <c r="T143" s="150"/>
      <c r="AA143" s="151"/>
      <c r="AT143" s="147" t="s">
        <v>138</v>
      </c>
      <c r="AU143" s="147" t="s">
        <v>94</v>
      </c>
      <c r="AV143" s="10" t="s">
        <v>94</v>
      </c>
      <c r="AW143" s="10" t="s">
        <v>139</v>
      </c>
      <c r="AX143" s="10" t="s">
        <v>72</v>
      </c>
      <c r="AY143" s="147" t="s">
        <v>130</v>
      </c>
    </row>
    <row r="144" spans="2:65" s="10" customFormat="1" ht="22.5" customHeight="1" x14ac:dyDescent="0.3">
      <c r="B144" s="146"/>
      <c r="E144" s="147" t="s">
        <v>15</v>
      </c>
      <c r="F144" s="231" t="s">
        <v>160</v>
      </c>
      <c r="G144" s="230"/>
      <c r="H144" s="230"/>
      <c r="I144" s="230"/>
      <c r="K144" s="148">
        <v>10.467000000000001</v>
      </c>
      <c r="R144" s="149"/>
      <c r="T144" s="150"/>
      <c r="AA144" s="151"/>
      <c r="AT144" s="147" t="s">
        <v>138</v>
      </c>
      <c r="AU144" s="147" t="s">
        <v>94</v>
      </c>
      <c r="AV144" s="10" t="s">
        <v>94</v>
      </c>
      <c r="AW144" s="10" t="s">
        <v>139</v>
      </c>
      <c r="AX144" s="10" t="s">
        <v>72</v>
      </c>
      <c r="AY144" s="147" t="s">
        <v>130</v>
      </c>
    </row>
    <row r="145" spans="2:65" s="10" customFormat="1" ht="22.5" customHeight="1" x14ac:dyDescent="0.3">
      <c r="B145" s="146"/>
      <c r="E145" s="147" t="s">
        <v>15</v>
      </c>
      <c r="F145" s="231" t="s">
        <v>161</v>
      </c>
      <c r="G145" s="230"/>
      <c r="H145" s="230"/>
      <c r="I145" s="230"/>
      <c r="K145" s="148">
        <v>5.6</v>
      </c>
      <c r="R145" s="149"/>
      <c r="T145" s="150"/>
      <c r="AA145" s="151"/>
      <c r="AT145" s="147" t="s">
        <v>138</v>
      </c>
      <c r="AU145" s="147" t="s">
        <v>94</v>
      </c>
      <c r="AV145" s="10" t="s">
        <v>94</v>
      </c>
      <c r="AW145" s="10" t="s">
        <v>139</v>
      </c>
      <c r="AX145" s="10" t="s">
        <v>72</v>
      </c>
      <c r="AY145" s="147" t="s">
        <v>130</v>
      </c>
    </row>
    <row r="146" spans="2:65" s="10" customFormat="1" ht="22.5" customHeight="1" x14ac:dyDescent="0.3">
      <c r="B146" s="146"/>
      <c r="E146" s="147" t="s">
        <v>15</v>
      </c>
      <c r="F146" s="231" t="s">
        <v>162</v>
      </c>
      <c r="G146" s="230"/>
      <c r="H146" s="230"/>
      <c r="I146" s="230"/>
      <c r="K146" s="148">
        <v>17.600000000000001</v>
      </c>
      <c r="R146" s="149"/>
      <c r="T146" s="150"/>
      <c r="AA146" s="151"/>
      <c r="AT146" s="147" t="s">
        <v>138</v>
      </c>
      <c r="AU146" s="147" t="s">
        <v>94</v>
      </c>
      <c r="AV146" s="10" t="s">
        <v>94</v>
      </c>
      <c r="AW146" s="10" t="s">
        <v>139</v>
      </c>
      <c r="AX146" s="10" t="s">
        <v>72</v>
      </c>
      <c r="AY146" s="147" t="s">
        <v>130</v>
      </c>
    </row>
    <row r="147" spans="2:65" s="10" customFormat="1" ht="22.5" customHeight="1" x14ac:dyDescent="0.3">
      <c r="B147" s="146"/>
      <c r="E147" s="147" t="s">
        <v>15</v>
      </c>
      <c r="F147" s="231" t="s">
        <v>163</v>
      </c>
      <c r="G147" s="230"/>
      <c r="H147" s="230"/>
      <c r="I147" s="230"/>
      <c r="K147" s="148">
        <v>6.76</v>
      </c>
      <c r="R147" s="149"/>
      <c r="T147" s="150"/>
      <c r="AA147" s="151"/>
      <c r="AT147" s="147" t="s">
        <v>138</v>
      </c>
      <c r="AU147" s="147" t="s">
        <v>94</v>
      </c>
      <c r="AV147" s="10" t="s">
        <v>94</v>
      </c>
      <c r="AW147" s="10" t="s">
        <v>139</v>
      </c>
      <c r="AX147" s="10" t="s">
        <v>72</v>
      </c>
      <c r="AY147" s="147" t="s">
        <v>130</v>
      </c>
    </row>
    <row r="148" spans="2:65" s="10" customFormat="1" ht="22.5" customHeight="1" x14ac:dyDescent="0.3">
      <c r="B148" s="146"/>
      <c r="E148" s="147" t="s">
        <v>15</v>
      </c>
      <c r="F148" s="231" t="s">
        <v>164</v>
      </c>
      <c r="G148" s="230"/>
      <c r="H148" s="230"/>
      <c r="I148" s="230"/>
      <c r="K148" s="148">
        <v>14</v>
      </c>
      <c r="R148" s="149"/>
      <c r="T148" s="150"/>
      <c r="AA148" s="151"/>
      <c r="AT148" s="147" t="s">
        <v>138</v>
      </c>
      <c r="AU148" s="147" t="s">
        <v>94</v>
      </c>
      <c r="AV148" s="10" t="s">
        <v>94</v>
      </c>
      <c r="AW148" s="10" t="s">
        <v>139</v>
      </c>
      <c r="AX148" s="10" t="s">
        <v>72</v>
      </c>
      <c r="AY148" s="147" t="s">
        <v>130</v>
      </c>
    </row>
    <row r="149" spans="2:65" s="10" customFormat="1" ht="22.5" customHeight="1" x14ac:dyDescent="0.3">
      <c r="B149" s="146"/>
      <c r="E149" s="147" t="s">
        <v>15</v>
      </c>
      <c r="F149" s="231" t="s">
        <v>165</v>
      </c>
      <c r="G149" s="230"/>
      <c r="H149" s="230"/>
      <c r="I149" s="230"/>
      <c r="K149" s="148">
        <v>11.64</v>
      </c>
      <c r="R149" s="149"/>
      <c r="T149" s="150"/>
      <c r="AA149" s="151"/>
      <c r="AT149" s="147" t="s">
        <v>138</v>
      </c>
      <c r="AU149" s="147" t="s">
        <v>94</v>
      </c>
      <c r="AV149" s="10" t="s">
        <v>94</v>
      </c>
      <c r="AW149" s="10" t="s">
        <v>139</v>
      </c>
      <c r="AX149" s="10" t="s">
        <v>72</v>
      </c>
      <c r="AY149" s="147" t="s">
        <v>130</v>
      </c>
    </row>
    <row r="150" spans="2:65" s="10" customFormat="1" ht="22.5" customHeight="1" x14ac:dyDescent="0.3">
      <c r="B150" s="146"/>
      <c r="E150" s="147" t="s">
        <v>15</v>
      </c>
      <c r="F150" s="231" t="s">
        <v>166</v>
      </c>
      <c r="G150" s="230"/>
      <c r="H150" s="230"/>
      <c r="I150" s="230"/>
      <c r="K150" s="148">
        <v>33.450000000000003</v>
      </c>
      <c r="R150" s="149"/>
      <c r="T150" s="150"/>
      <c r="AA150" s="151"/>
      <c r="AT150" s="147" t="s">
        <v>138</v>
      </c>
      <c r="AU150" s="147" t="s">
        <v>94</v>
      </c>
      <c r="AV150" s="10" t="s">
        <v>94</v>
      </c>
      <c r="AW150" s="10" t="s">
        <v>139</v>
      </c>
      <c r="AX150" s="10" t="s">
        <v>72</v>
      </c>
      <c r="AY150" s="147" t="s">
        <v>130</v>
      </c>
    </row>
    <row r="151" spans="2:65" s="11" customFormat="1" ht="22.5" customHeight="1" x14ac:dyDescent="0.3">
      <c r="B151" s="152"/>
      <c r="E151" s="153" t="s">
        <v>15</v>
      </c>
      <c r="F151" s="232" t="s">
        <v>145</v>
      </c>
      <c r="G151" s="233"/>
      <c r="H151" s="233"/>
      <c r="I151" s="233"/>
      <c r="K151" s="154">
        <v>138.733</v>
      </c>
      <c r="R151" s="155"/>
      <c r="T151" s="156"/>
      <c r="AA151" s="157"/>
      <c r="AT151" s="158" t="s">
        <v>138</v>
      </c>
      <c r="AU151" s="158" t="s">
        <v>94</v>
      </c>
      <c r="AV151" s="11" t="s">
        <v>135</v>
      </c>
      <c r="AW151" s="11" t="s">
        <v>139</v>
      </c>
      <c r="AX151" s="11" t="s">
        <v>17</v>
      </c>
      <c r="AY151" s="158" t="s">
        <v>130</v>
      </c>
    </row>
    <row r="152" spans="2:65" s="11" customFormat="1" ht="22.5" customHeight="1" x14ac:dyDescent="0.3">
      <c r="B152" s="152"/>
      <c r="E152" s="153" t="s">
        <v>15</v>
      </c>
      <c r="F152" s="232" t="s">
        <v>145</v>
      </c>
      <c r="G152" s="233"/>
      <c r="H152" s="233"/>
      <c r="I152" s="233"/>
      <c r="K152" s="154">
        <v>0</v>
      </c>
      <c r="R152" s="155"/>
      <c r="T152" s="156"/>
      <c r="AA152" s="157"/>
      <c r="AT152" s="158" t="s">
        <v>138</v>
      </c>
      <c r="AU152" s="158" t="s">
        <v>94</v>
      </c>
      <c r="AV152" s="11" t="s">
        <v>135</v>
      </c>
      <c r="AW152" s="11" t="s">
        <v>139</v>
      </c>
      <c r="AX152" s="11" t="s">
        <v>72</v>
      </c>
      <c r="AY152" s="158" t="s">
        <v>130</v>
      </c>
    </row>
    <row r="153" spans="2:65" s="1" customFormat="1" ht="31.5" customHeight="1" x14ac:dyDescent="0.3">
      <c r="B153" s="32"/>
      <c r="C153" s="139" t="s">
        <v>167</v>
      </c>
      <c r="D153" s="139" t="s">
        <v>131</v>
      </c>
      <c r="E153" s="140" t="s">
        <v>168</v>
      </c>
      <c r="F153" s="225" t="s">
        <v>169</v>
      </c>
      <c r="G153" s="226"/>
      <c r="H153" s="226"/>
      <c r="I153" s="226"/>
      <c r="J153" s="141" t="s">
        <v>134</v>
      </c>
      <c r="K153" s="142">
        <v>286.97300000000001</v>
      </c>
      <c r="L153" s="227">
        <v>0</v>
      </c>
      <c r="M153" s="226"/>
      <c r="N153" s="228">
        <f>ROUND(L153*K153,2)</f>
        <v>0</v>
      </c>
      <c r="O153" s="226"/>
      <c r="P153" s="226"/>
      <c r="Q153" s="226"/>
      <c r="R153" s="33"/>
      <c r="T153" s="143" t="s">
        <v>15</v>
      </c>
      <c r="U153" s="39" t="s">
        <v>37</v>
      </c>
      <c r="W153" s="144">
        <f>V153*K153</f>
        <v>0</v>
      </c>
      <c r="X153" s="144">
        <v>0</v>
      </c>
      <c r="Y153" s="144">
        <f>X153*K153</f>
        <v>0</v>
      </c>
      <c r="Z153" s="144">
        <v>0.4</v>
      </c>
      <c r="AA153" s="145">
        <f>Z153*K153</f>
        <v>114.78920000000001</v>
      </c>
      <c r="AR153" s="16" t="s">
        <v>135</v>
      </c>
      <c r="AT153" s="16" t="s">
        <v>131</v>
      </c>
      <c r="AU153" s="16" t="s">
        <v>94</v>
      </c>
      <c r="AY153" s="16" t="s">
        <v>130</v>
      </c>
      <c r="BE153" s="93">
        <f>IF(U153="základní",N153,0)</f>
        <v>0</v>
      </c>
      <c r="BF153" s="93">
        <f>IF(U153="snížená",N153,0)</f>
        <v>0</v>
      </c>
      <c r="BG153" s="93">
        <f>IF(U153="zákl. přenesená",N153,0)</f>
        <v>0</v>
      </c>
      <c r="BH153" s="93">
        <f>IF(U153="sníž. přenesená",N153,0)</f>
        <v>0</v>
      </c>
      <c r="BI153" s="93">
        <f>IF(U153="nulová",N153,0)</f>
        <v>0</v>
      </c>
      <c r="BJ153" s="16" t="s">
        <v>17</v>
      </c>
      <c r="BK153" s="93">
        <f>ROUND(L153*K153,2)</f>
        <v>0</v>
      </c>
      <c r="BL153" s="16" t="s">
        <v>135</v>
      </c>
      <c r="BM153" s="16" t="s">
        <v>170</v>
      </c>
    </row>
    <row r="154" spans="2:65" s="10" customFormat="1" ht="22.5" customHeight="1" x14ac:dyDescent="0.3">
      <c r="B154" s="146"/>
      <c r="E154" s="147" t="s">
        <v>15</v>
      </c>
      <c r="F154" s="229" t="s">
        <v>171</v>
      </c>
      <c r="G154" s="230"/>
      <c r="H154" s="230"/>
      <c r="I154" s="230"/>
      <c r="K154" s="148">
        <v>224.33600000000001</v>
      </c>
      <c r="R154" s="149"/>
      <c r="T154" s="150"/>
      <c r="AA154" s="151"/>
      <c r="AT154" s="147" t="s">
        <v>138</v>
      </c>
      <c r="AU154" s="147" t="s">
        <v>94</v>
      </c>
      <c r="AV154" s="10" t="s">
        <v>94</v>
      </c>
      <c r="AW154" s="10" t="s">
        <v>139</v>
      </c>
      <c r="AX154" s="10" t="s">
        <v>72</v>
      </c>
      <c r="AY154" s="147" t="s">
        <v>130</v>
      </c>
    </row>
    <row r="155" spans="2:65" s="10" customFormat="1" ht="22.5" customHeight="1" x14ac:dyDescent="0.3">
      <c r="B155" s="146"/>
      <c r="E155" s="147" t="s">
        <v>15</v>
      </c>
      <c r="F155" s="231" t="s">
        <v>160</v>
      </c>
      <c r="G155" s="230"/>
      <c r="H155" s="230"/>
      <c r="I155" s="230"/>
      <c r="K155" s="148">
        <v>10.467000000000001</v>
      </c>
      <c r="R155" s="149"/>
      <c r="T155" s="150"/>
      <c r="AA155" s="151"/>
      <c r="AT155" s="147" t="s">
        <v>138</v>
      </c>
      <c r="AU155" s="147" t="s">
        <v>94</v>
      </c>
      <c r="AV155" s="10" t="s">
        <v>94</v>
      </c>
      <c r="AW155" s="10" t="s">
        <v>139</v>
      </c>
      <c r="AX155" s="10" t="s">
        <v>72</v>
      </c>
      <c r="AY155" s="147" t="s">
        <v>130</v>
      </c>
    </row>
    <row r="156" spans="2:65" s="10" customFormat="1" ht="22.5" customHeight="1" x14ac:dyDescent="0.3">
      <c r="B156" s="146"/>
      <c r="E156" s="147" t="s">
        <v>15</v>
      </c>
      <c r="F156" s="231" t="s">
        <v>166</v>
      </c>
      <c r="G156" s="230"/>
      <c r="H156" s="230"/>
      <c r="I156" s="230"/>
      <c r="K156" s="148">
        <v>33.450000000000003</v>
      </c>
      <c r="R156" s="149"/>
      <c r="T156" s="150"/>
      <c r="AA156" s="151"/>
      <c r="AT156" s="147" t="s">
        <v>138</v>
      </c>
      <c r="AU156" s="147" t="s">
        <v>94</v>
      </c>
      <c r="AV156" s="10" t="s">
        <v>94</v>
      </c>
      <c r="AW156" s="10" t="s">
        <v>139</v>
      </c>
      <c r="AX156" s="10" t="s">
        <v>72</v>
      </c>
      <c r="AY156" s="147" t="s">
        <v>130</v>
      </c>
    </row>
    <row r="157" spans="2:65" s="10" customFormat="1" ht="22.5" customHeight="1" x14ac:dyDescent="0.3">
      <c r="B157" s="146"/>
      <c r="E157" s="147" t="s">
        <v>15</v>
      </c>
      <c r="F157" s="231" t="s">
        <v>163</v>
      </c>
      <c r="G157" s="230"/>
      <c r="H157" s="230"/>
      <c r="I157" s="230"/>
      <c r="K157" s="148">
        <v>6.76</v>
      </c>
      <c r="R157" s="149"/>
      <c r="T157" s="150"/>
      <c r="AA157" s="151"/>
      <c r="AT157" s="147" t="s">
        <v>138</v>
      </c>
      <c r="AU157" s="147" t="s">
        <v>94</v>
      </c>
      <c r="AV157" s="10" t="s">
        <v>94</v>
      </c>
      <c r="AW157" s="10" t="s">
        <v>139</v>
      </c>
      <c r="AX157" s="10" t="s">
        <v>72</v>
      </c>
      <c r="AY157" s="147" t="s">
        <v>130</v>
      </c>
    </row>
    <row r="158" spans="2:65" s="10" customFormat="1" ht="22.5" customHeight="1" x14ac:dyDescent="0.3">
      <c r="B158" s="146"/>
      <c r="E158" s="147" t="s">
        <v>15</v>
      </c>
      <c r="F158" s="231" t="s">
        <v>158</v>
      </c>
      <c r="G158" s="230"/>
      <c r="H158" s="230"/>
      <c r="I158" s="230"/>
      <c r="K158" s="148">
        <v>11.96</v>
      </c>
      <c r="R158" s="149"/>
      <c r="T158" s="150"/>
      <c r="AA158" s="151"/>
      <c r="AT158" s="147" t="s">
        <v>138</v>
      </c>
      <c r="AU158" s="147" t="s">
        <v>94</v>
      </c>
      <c r="AV158" s="10" t="s">
        <v>94</v>
      </c>
      <c r="AW158" s="10" t="s">
        <v>139</v>
      </c>
      <c r="AX158" s="10" t="s">
        <v>72</v>
      </c>
      <c r="AY158" s="147" t="s">
        <v>130</v>
      </c>
    </row>
    <row r="159" spans="2:65" s="11" customFormat="1" ht="22.5" customHeight="1" x14ac:dyDescent="0.3">
      <c r="B159" s="152"/>
      <c r="E159" s="153" t="s">
        <v>15</v>
      </c>
      <c r="F159" s="232" t="s">
        <v>145</v>
      </c>
      <c r="G159" s="233"/>
      <c r="H159" s="233"/>
      <c r="I159" s="233"/>
      <c r="K159" s="154">
        <v>286.97300000000001</v>
      </c>
      <c r="R159" s="155"/>
      <c r="T159" s="156"/>
      <c r="AA159" s="157"/>
      <c r="AT159" s="158" t="s">
        <v>138</v>
      </c>
      <c r="AU159" s="158" t="s">
        <v>94</v>
      </c>
      <c r="AV159" s="11" t="s">
        <v>135</v>
      </c>
      <c r="AW159" s="11" t="s">
        <v>139</v>
      </c>
      <c r="AX159" s="11" t="s">
        <v>17</v>
      </c>
      <c r="AY159" s="158" t="s">
        <v>130</v>
      </c>
    </row>
    <row r="160" spans="2:65" s="1" customFormat="1" ht="31.5" customHeight="1" x14ac:dyDescent="0.3">
      <c r="B160" s="32"/>
      <c r="C160" s="139" t="s">
        <v>172</v>
      </c>
      <c r="D160" s="139" t="s">
        <v>131</v>
      </c>
      <c r="E160" s="140" t="s">
        <v>173</v>
      </c>
      <c r="F160" s="225" t="s">
        <v>174</v>
      </c>
      <c r="G160" s="226"/>
      <c r="H160" s="226"/>
      <c r="I160" s="226"/>
      <c r="J160" s="141" t="s">
        <v>175</v>
      </c>
      <c r="K160" s="142">
        <v>115.71899999999999</v>
      </c>
      <c r="L160" s="227">
        <v>0</v>
      </c>
      <c r="M160" s="226"/>
      <c r="N160" s="228">
        <f>ROUND(L160*K160,2)</f>
        <v>0</v>
      </c>
      <c r="O160" s="226"/>
      <c r="P160" s="226"/>
      <c r="Q160" s="226"/>
      <c r="R160" s="33"/>
      <c r="T160" s="143" t="s">
        <v>15</v>
      </c>
      <c r="U160" s="39" t="s">
        <v>37</v>
      </c>
      <c r="W160" s="144">
        <f>V160*K160</f>
        <v>0</v>
      </c>
      <c r="X160" s="144">
        <v>0</v>
      </c>
      <c r="Y160" s="144">
        <f>X160*K160</f>
        <v>0</v>
      </c>
      <c r="Z160" s="144">
        <v>0</v>
      </c>
      <c r="AA160" s="145">
        <f>Z160*K160</f>
        <v>0</v>
      </c>
      <c r="AR160" s="16" t="s">
        <v>135</v>
      </c>
      <c r="AT160" s="16" t="s">
        <v>131</v>
      </c>
      <c r="AU160" s="16" t="s">
        <v>94</v>
      </c>
      <c r="AY160" s="16" t="s">
        <v>130</v>
      </c>
      <c r="BE160" s="93">
        <f>IF(U160="základní",N160,0)</f>
        <v>0</v>
      </c>
      <c r="BF160" s="93">
        <f>IF(U160="snížená",N160,0)</f>
        <v>0</v>
      </c>
      <c r="BG160" s="93">
        <f>IF(U160="zákl. přenesená",N160,0)</f>
        <v>0</v>
      </c>
      <c r="BH160" s="93">
        <f>IF(U160="sníž. přenesená",N160,0)</f>
        <v>0</v>
      </c>
      <c r="BI160" s="93">
        <f>IF(U160="nulová",N160,0)</f>
        <v>0</v>
      </c>
      <c r="BJ160" s="16" t="s">
        <v>17</v>
      </c>
      <c r="BK160" s="93">
        <f>ROUND(L160*K160,2)</f>
        <v>0</v>
      </c>
      <c r="BL160" s="16" t="s">
        <v>135</v>
      </c>
      <c r="BM160" s="16" t="s">
        <v>176</v>
      </c>
    </row>
    <row r="161" spans="2:65" s="10" customFormat="1" ht="22.5" customHeight="1" x14ac:dyDescent="0.3">
      <c r="B161" s="146"/>
      <c r="E161" s="147" t="s">
        <v>15</v>
      </c>
      <c r="F161" s="229" t="s">
        <v>177</v>
      </c>
      <c r="G161" s="230"/>
      <c r="H161" s="230"/>
      <c r="I161" s="230"/>
      <c r="K161" s="148">
        <v>231.4374</v>
      </c>
      <c r="R161" s="149"/>
      <c r="T161" s="150"/>
      <c r="AA161" s="151"/>
      <c r="AT161" s="147" t="s">
        <v>138</v>
      </c>
      <c r="AU161" s="147" t="s">
        <v>94</v>
      </c>
      <c r="AV161" s="10" t="s">
        <v>94</v>
      </c>
      <c r="AW161" s="10" t="s">
        <v>139</v>
      </c>
      <c r="AX161" s="10" t="s">
        <v>72</v>
      </c>
      <c r="AY161" s="147" t="s">
        <v>130</v>
      </c>
    </row>
    <row r="162" spans="2:65" s="11" customFormat="1" ht="22.5" customHeight="1" x14ac:dyDescent="0.3">
      <c r="B162" s="152"/>
      <c r="E162" s="153" t="s">
        <v>15</v>
      </c>
      <c r="F162" s="232" t="s">
        <v>145</v>
      </c>
      <c r="G162" s="233"/>
      <c r="H162" s="233"/>
      <c r="I162" s="233"/>
      <c r="K162" s="154">
        <v>231.4374</v>
      </c>
      <c r="R162" s="155"/>
      <c r="T162" s="156"/>
      <c r="AA162" s="157"/>
      <c r="AT162" s="158" t="s">
        <v>138</v>
      </c>
      <c r="AU162" s="158" t="s">
        <v>94</v>
      </c>
      <c r="AV162" s="11" t="s">
        <v>135</v>
      </c>
      <c r="AW162" s="11" t="s">
        <v>139</v>
      </c>
      <c r="AX162" s="11" t="s">
        <v>72</v>
      </c>
      <c r="AY162" s="158" t="s">
        <v>130</v>
      </c>
    </row>
    <row r="163" spans="2:65" s="10" customFormat="1" ht="22.5" customHeight="1" x14ac:dyDescent="0.3">
      <c r="B163" s="146"/>
      <c r="E163" s="147" t="s">
        <v>15</v>
      </c>
      <c r="F163" s="231" t="s">
        <v>178</v>
      </c>
      <c r="G163" s="230"/>
      <c r="H163" s="230"/>
      <c r="I163" s="230"/>
      <c r="K163" s="148">
        <v>115.71850000000001</v>
      </c>
      <c r="R163" s="149"/>
      <c r="T163" s="150"/>
      <c r="AA163" s="151"/>
      <c r="AT163" s="147" t="s">
        <v>138</v>
      </c>
      <c r="AU163" s="147" t="s">
        <v>94</v>
      </c>
      <c r="AV163" s="10" t="s">
        <v>94</v>
      </c>
      <c r="AW163" s="10" t="s">
        <v>139</v>
      </c>
      <c r="AX163" s="10" t="s">
        <v>72</v>
      </c>
      <c r="AY163" s="147" t="s">
        <v>130</v>
      </c>
    </row>
    <row r="164" spans="2:65" s="11" customFormat="1" ht="22.5" customHeight="1" x14ac:dyDescent="0.3">
      <c r="B164" s="152"/>
      <c r="E164" s="153" t="s">
        <v>15</v>
      </c>
      <c r="F164" s="232" t="s">
        <v>145</v>
      </c>
      <c r="G164" s="233"/>
      <c r="H164" s="233"/>
      <c r="I164" s="233"/>
      <c r="K164" s="154">
        <v>115.71850000000001</v>
      </c>
      <c r="R164" s="155"/>
      <c r="T164" s="156"/>
      <c r="AA164" s="157"/>
      <c r="AT164" s="158" t="s">
        <v>138</v>
      </c>
      <c r="AU164" s="158" t="s">
        <v>94</v>
      </c>
      <c r="AV164" s="11" t="s">
        <v>135</v>
      </c>
      <c r="AW164" s="11" t="s">
        <v>139</v>
      </c>
      <c r="AX164" s="11" t="s">
        <v>17</v>
      </c>
      <c r="AY164" s="158" t="s">
        <v>130</v>
      </c>
    </row>
    <row r="165" spans="2:65" s="1" customFormat="1" ht="31.5" customHeight="1" x14ac:dyDescent="0.3">
      <c r="B165" s="32"/>
      <c r="C165" s="139" t="s">
        <v>179</v>
      </c>
      <c r="D165" s="139" t="s">
        <v>131</v>
      </c>
      <c r="E165" s="140" t="s">
        <v>180</v>
      </c>
      <c r="F165" s="225" t="s">
        <v>181</v>
      </c>
      <c r="G165" s="226"/>
      <c r="H165" s="226"/>
      <c r="I165" s="226"/>
      <c r="J165" s="141" t="s">
        <v>175</v>
      </c>
      <c r="K165" s="142">
        <v>115.71899999999999</v>
      </c>
      <c r="L165" s="227">
        <v>0</v>
      </c>
      <c r="M165" s="226"/>
      <c r="N165" s="228">
        <f>ROUND(L165*K165,2)</f>
        <v>0</v>
      </c>
      <c r="O165" s="226"/>
      <c r="P165" s="226"/>
      <c r="Q165" s="226"/>
      <c r="R165" s="33"/>
      <c r="T165" s="143" t="s">
        <v>15</v>
      </c>
      <c r="U165" s="39" t="s">
        <v>37</v>
      </c>
      <c r="W165" s="144">
        <f>V165*K165</f>
        <v>0</v>
      </c>
      <c r="X165" s="144">
        <v>0</v>
      </c>
      <c r="Y165" s="144">
        <f>X165*K165</f>
        <v>0</v>
      </c>
      <c r="Z165" s="144">
        <v>0</v>
      </c>
      <c r="AA165" s="145">
        <f>Z165*K165</f>
        <v>0</v>
      </c>
      <c r="AR165" s="16" t="s">
        <v>135</v>
      </c>
      <c r="AT165" s="16" t="s">
        <v>131</v>
      </c>
      <c r="AU165" s="16" t="s">
        <v>94</v>
      </c>
      <c r="AY165" s="16" t="s">
        <v>130</v>
      </c>
      <c r="BE165" s="93">
        <f>IF(U165="základní",N165,0)</f>
        <v>0</v>
      </c>
      <c r="BF165" s="93">
        <f>IF(U165="snížená",N165,0)</f>
        <v>0</v>
      </c>
      <c r="BG165" s="93">
        <f>IF(U165="zákl. přenesená",N165,0)</f>
        <v>0</v>
      </c>
      <c r="BH165" s="93">
        <f>IF(U165="sníž. přenesená",N165,0)</f>
        <v>0</v>
      </c>
      <c r="BI165" s="93">
        <f>IF(U165="nulová",N165,0)</f>
        <v>0</v>
      </c>
      <c r="BJ165" s="16" t="s">
        <v>17</v>
      </c>
      <c r="BK165" s="93">
        <f>ROUND(L165*K165,2)</f>
        <v>0</v>
      </c>
      <c r="BL165" s="16" t="s">
        <v>135</v>
      </c>
      <c r="BM165" s="16" t="s">
        <v>182</v>
      </c>
    </row>
    <row r="166" spans="2:65" s="1" customFormat="1" ht="31.5" customHeight="1" x14ac:dyDescent="0.3">
      <c r="B166" s="32"/>
      <c r="C166" s="139" t="s">
        <v>183</v>
      </c>
      <c r="D166" s="139" t="s">
        <v>131</v>
      </c>
      <c r="E166" s="140" t="s">
        <v>184</v>
      </c>
      <c r="F166" s="225" t="s">
        <v>185</v>
      </c>
      <c r="G166" s="226"/>
      <c r="H166" s="226"/>
      <c r="I166" s="226"/>
      <c r="J166" s="141" t="s">
        <v>175</v>
      </c>
      <c r="K166" s="142">
        <v>115.71899999999999</v>
      </c>
      <c r="L166" s="227">
        <v>0</v>
      </c>
      <c r="M166" s="226"/>
      <c r="N166" s="228">
        <f>ROUND(L166*K166,2)</f>
        <v>0</v>
      </c>
      <c r="O166" s="226"/>
      <c r="P166" s="226"/>
      <c r="Q166" s="226"/>
      <c r="R166" s="33"/>
      <c r="T166" s="143" t="s">
        <v>15</v>
      </c>
      <c r="U166" s="39" t="s">
        <v>37</v>
      </c>
      <c r="W166" s="144">
        <f>V166*K166</f>
        <v>0</v>
      </c>
      <c r="X166" s="144">
        <v>0</v>
      </c>
      <c r="Y166" s="144">
        <f>X166*K166</f>
        <v>0</v>
      </c>
      <c r="Z166" s="144">
        <v>0</v>
      </c>
      <c r="AA166" s="145">
        <f>Z166*K166</f>
        <v>0</v>
      </c>
      <c r="AR166" s="16" t="s">
        <v>135</v>
      </c>
      <c r="AT166" s="16" t="s">
        <v>131</v>
      </c>
      <c r="AU166" s="16" t="s">
        <v>94</v>
      </c>
      <c r="AY166" s="16" t="s">
        <v>130</v>
      </c>
      <c r="BE166" s="93">
        <f>IF(U166="základní",N166,0)</f>
        <v>0</v>
      </c>
      <c r="BF166" s="93">
        <f>IF(U166="snížená",N166,0)</f>
        <v>0</v>
      </c>
      <c r="BG166" s="93">
        <f>IF(U166="zákl. přenesená",N166,0)</f>
        <v>0</v>
      </c>
      <c r="BH166" s="93">
        <f>IF(U166="sníž. přenesená",N166,0)</f>
        <v>0</v>
      </c>
      <c r="BI166" s="93">
        <f>IF(U166="nulová",N166,0)</f>
        <v>0</v>
      </c>
      <c r="BJ166" s="16" t="s">
        <v>17</v>
      </c>
      <c r="BK166" s="93">
        <f>ROUND(L166*K166,2)</f>
        <v>0</v>
      </c>
      <c r="BL166" s="16" t="s">
        <v>135</v>
      </c>
      <c r="BM166" s="16" t="s">
        <v>186</v>
      </c>
    </row>
    <row r="167" spans="2:65" s="1" customFormat="1" ht="31.5" customHeight="1" x14ac:dyDescent="0.3">
      <c r="B167" s="32"/>
      <c r="C167" s="139" t="s">
        <v>187</v>
      </c>
      <c r="D167" s="139" t="s">
        <v>131</v>
      </c>
      <c r="E167" s="140" t="s">
        <v>188</v>
      </c>
      <c r="F167" s="225" t="s">
        <v>189</v>
      </c>
      <c r="G167" s="226"/>
      <c r="H167" s="226"/>
      <c r="I167" s="226"/>
      <c r="J167" s="141" t="s">
        <v>175</v>
      </c>
      <c r="K167" s="142">
        <v>115.71899999999999</v>
      </c>
      <c r="L167" s="227">
        <v>0</v>
      </c>
      <c r="M167" s="226"/>
      <c r="N167" s="228">
        <f>ROUND(L167*K167,2)</f>
        <v>0</v>
      </c>
      <c r="O167" s="226"/>
      <c r="P167" s="226"/>
      <c r="Q167" s="226"/>
      <c r="R167" s="33"/>
      <c r="T167" s="143" t="s">
        <v>15</v>
      </c>
      <c r="U167" s="39" t="s">
        <v>37</v>
      </c>
      <c r="W167" s="144">
        <f>V167*K167</f>
        <v>0</v>
      </c>
      <c r="X167" s="144">
        <v>0</v>
      </c>
      <c r="Y167" s="144">
        <f>X167*K167</f>
        <v>0</v>
      </c>
      <c r="Z167" s="144">
        <v>0</v>
      </c>
      <c r="AA167" s="145">
        <f>Z167*K167</f>
        <v>0</v>
      </c>
      <c r="AR167" s="16" t="s">
        <v>135</v>
      </c>
      <c r="AT167" s="16" t="s">
        <v>131</v>
      </c>
      <c r="AU167" s="16" t="s">
        <v>94</v>
      </c>
      <c r="AY167" s="16" t="s">
        <v>130</v>
      </c>
      <c r="BE167" s="93">
        <f>IF(U167="základní",N167,0)</f>
        <v>0</v>
      </c>
      <c r="BF167" s="93">
        <f>IF(U167="snížená",N167,0)</f>
        <v>0</v>
      </c>
      <c r="BG167" s="93">
        <f>IF(U167="zákl. přenesená",N167,0)</f>
        <v>0</v>
      </c>
      <c r="BH167" s="93">
        <f>IF(U167="sníž. přenesená",N167,0)</f>
        <v>0</v>
      </c>
      <c r="BI167" s="93">
        <f>IF(U167="nulová",N167,0)</f>
        <v>0</v>
      </c>
      <c r="BJ167" s="16" t="s">
        <v>17</v>
      </c>
      <c r="BK167" s="93">
        <f>ROUND(L167*K167,2)</f>
        <v>0</v>
      </c>
      <c r="BL167" s="16" t="s">
        <v>135</v>
      </c>
      <c r="BM167" s="16" t="s">
        <v>190</v>
      </c>
    </row>
    <row r="168" spans="2:65" s="1" customFormat="1" ht="31.5" customHeight="1" x14ac:dyDescent="0.3">
      <c r="B168" s="32"/>
      <c r="C168" s="139" t="s">
        <v>22</v>
      </c>
      <c r="D168" s="139" t="s">
        <v>131</v>
      </c>
      <c r="E168" s="140" t="s">
        <v>191</v>
      </c>
      <c r="F168" s="225" t="s">
        <v>192</v>
      </c>
      <c r="G168" s="226"/>
      <c r="H168" s="226"/>
      <c r="I168" s="226"/>
      <c r="J168" s="141" t="s">
        <v>175</v>
      </c>
      <c r="K168" s="142">
        <v>524.02099999999996</v>
      </c>
      <c r="L168" s="227">
        <v>0</v>
      </c>
      <c r="M168" s="226"/>
      <c r="N168" s="228">
        <f>ROUND(L168*K168,2)</f>
        <v>0</v>
      </c>
      <c r="O168" s="226"/>
      <c r="P168" s="226"/>
      <c r="Q168" s="226"/>
      <c r="R168" s="33"/>
      <c r="T168" s="143" t="s">
        <v>15</v>
      </c>
      <c r="U168" s="39" t="s">
        <v>37</v>
      </c>
      <c r="W168" s="144">
        <f>V168*K168</f>
        <v>0</v>
      </c>
      <c r="X168" s="144">
        <v>0</v>
      </c>
      <c r="Y168" s="144">
        <f>X168*K168</f>
        <v>0</v>
      </c>
      <c r="Z168" s="144">
        <v>0</v>
      </c>
      <c r="AA168" s="145">
        <f>Z168*K168</f>
        <v>0</v>
      </c>
      <c r="AR168" s="16" t="s">
        <v>135</v>
      </c>
      <c r="AT168" s="16" t="s">
        <v>131</v>
      </c>
      <c r="AU168" s="16" t="s">
        <v>94</v>
      </c>
      <c r="AY168" s="16" t="s">
        <v>130</v>
      </c>
      <c r="BE168" s="93">
        <f>IF(U168="základní",N168,0)</f>
        <v>0</v>
      </c>
      <c r="BF168" s="93">
        <f>IF(U168="snížená",N168,0)</f>
        <v>0</v>
      </c>
      <c r="BG168" s="93">
        <f>IF(U168="zákl. přenesená",N168,0)</f>
        <v>0</v>
      </c>
      <c r="BH168" s="93">
        <f>IF(U168="sníž. přenesená",N168,0)</f>
        <v>0</v>
      </c>
      <c r="BI168" s="93">
        <f>IF(U168="nulová",N168,0)</f>
        <v>0</v>
      </c>
      <c r="BJ168" s="16" t="s">
        <v>17</v>
      </c>
      <c r="BK168" s="93">
        <f>ROUND(L168*K168,2)</f>
        <v>0</v>
      </c>
      <c r="BL168" s="16" t="s">
        <v>135</v>
      </c>
      <c r="BM168" s="16" t="s">
        <v>193</v>
      </c>
    </row>
    <row r="169" spans="2:65" s="10" customFormat="1" ht="22.5" customHeight="1" x14ac:dyDescent="0.3">
      <c r="B169" s="146"/>
      <c r="E169" s="147" t="s">
        <v>15</v>
      </c>
      <c r="F169" s="229" t="s">
        <v>194</v>
      </c>
      <c r="G169" s="230"/>
      <c r="H169" s="230"/>
      <c r="I169" s="230"/>
      <c r="K169" s="148">
        <v>20.736999999999998</v>
      </c>
      <c r="R169" s="149"/>
      <c r="T169" s="150"/>
      <c r="AA169" s="151"/>
      <c r="AT169" s="147" t="s">
        <v>138</v>
      </c>
      <c r="AU169" s="147" t="s">
        <v>94</v>
      </c>
      <c r="AV169" s="10" t="s">
        <v>94</v>
      </c>
      <c r="AW169" s="10" t="s">
        <v>139</v>
      </c>
      <c r="AX169" s="10" t="s">
        <v>72</v>
      </c>
      <c r="AY169" s="147" t="s">
        <v>130</v>
      </c>
    </row>
    <row r="170" spans="2:65" s="10" customFormat="1" ht="22.5" customHeight="1" x14ac:dyDescent="0.3">
      <c r="B170" s="146"/>
      <c r="E170" s="147" t="s">
        <v>15</v>
      </c>
      <c r="F170" s="231" t="s">
        <v>195</v>
      </c>
      <c r="G170" s="230"/>
      <c r="H170" s="230"/>
      <c r="I170" s="230"/>
      <c r="K170" s="148">
        <v>141.49350000000001</v>
      </c>
      <c r="R170" s="149"/>
      <c r="T170" s="150"/>
      <c r="AA170" s="151"/>
      <c r="AT170" s="147" t="s">
        <v>138</v>
      </c>
      <c r="AU170" s="147" t="s">
        <v>94</v>
      </c>
      <c r="AV170" s="10" t="s">
        <v>94</v>
      </c>
      <c r="AW170" s="10" t="s">
        <v>139</v>
      </c>
      <c r="AX170" s="10" t="s">
        <v>72</v>
      </c>
      <c r="AY170" s="147" t="s">
        <v>130</v>
      </c>
    </row>
    <row r="171" spans="2:65" s="10" customFormat="1" ht="22.5" customHeight="1" x14ac:dyDescent="0.3">
      <c r="B171" s="146"/>
      <c r="E171" s="147" t="s">
        <v>15</v>
      </c>
      <c r="F171" s="231" t="s">
        <v>196</v>
      </c>
      <c r="G171" s="230"/>
      <c r="H171" s="230"/>
      <c r="I171" s="230"/>
      <c r="K171" s="148">
        <v>84.965625000000003</v>
      </c>
      <c r="R171" s="149"/>
      <c r="T171" s="150"/>
      <c r="AA171" s="151"/>
      <c r="AT171" s="147" t="s">
        <v>138</v>
      </c>
      <c r="AU171" s="147" t="s">
        <v>94</v>
      </c>
      <c r="AV171" s="10" t="s">
        <v>94</v>
      </c>
      <c r="AW171" s="10" t="s">
        <v>139</v>
      </c>
      <c r="AX171" s="10" t="s">
        <v>72</v>
      </c>
      <c r="AY171" s="147" t="s">
        <v>130</v>
      </c>
    </row>
    <row r="172" spans="2:65" s="10" customFormat="1" ht="22.5" customHeight="1" x14ac:dyDescent="0.3">
      <c r="B172" s="146"/>
      <c r="E172" s="147" t="s">
        <v>15</v>
      </c>
      <c r="F172" s="231" t="s">
        <v>197</v>
      </c>
      <c r="G172" s="230"/>
      <c r="H172" s="230"/>
      <c r="I172" s="230"/>
      <c r="K172" s="148">
        <v>13.154400000000001</v>
      </c>
      <c r="R172" s="149"/>
      <c r="T172" s="150"/>
      <c r="AA172" s="151"/>
      <c r="AT172" s="147" t="s">
        <v>138</v>
      </c>
      <c r="AU172" s="147" t="s">
        <v>94</v>
      </c>
      <c r="AV172" s="10" t="s">
        <v>94</v>
      </c>
      <c r="AW172" s="10" t="s">
        <v>139</v>
      </c>
      <c r="AX172" s="10" t="s">
        <v>72</v>
      </c>
      <c r="AY172" s="147" t="s">
        <v>130</v>
      </c>
    </row>
    <row r="173" spans="2:65" s="10" customFormat="1" ht="22.5" customHeight="1" x14ac:dyDescent="0.3">
      <c r="B173" s="146"/>
      <c r="E173" s="147" t="s">
        <v>15</v>
      </c>
      <c r="F173" s="231" t="s">
        <v>198</v>
      </c>
      <c r="G173" s="230"/>
      <c r="H173" s="230"/>
      <c r="I173" s="230"/>
      <c r="K173" s="148">
        <v>106.3827</v>
      </c>
      <c r="R173" s="149"/>
      <c r="T173" s="150"/>
      <c r="AA173" s="151"/>
      <c r="AT173" s="147" t="s">
        <v>138</v>
      </c>
      <c r="AU173" s="147" t="s">
        <v>94</v>
      </c>
      <c r="AV173" s="10" t="s">
        <v>94</v>
      </c>
      <c r="AW173" s="10" t="s">
        <v>139</v>
      </c>
      <c r="AX173" s="10" t="s">
        <v>72</v>
      </c>
      <c r="AY173" s="147" t="s">
        <v>130</v>
      </c>
    </row>
    <row r="174" spans="2:65" s="10" customFormat="1" ht="22.5" customHeight="1" x14ac:dyDescent="0.3">
      <c r="B174" s="146"/>
      <c r="E174" s="147" t="s">
        <v>15</v>
      </c>
      <c r="F174" s="231" t="s">
        <v>199</v>
      </c>
      <c r="G174" s="230"/>
      <c r="H174" s="230"/>
      <c r="I174" s="230"/>
      <c r="K174" s="148">
        <v>9.9359999999999999</v>
      </c>
      <c r="R174" s="149"/>
      <c r="T174" s="150"/>
      <c r="AA174" s="151"/>
      <c r="AT174" s="147" t="s">
        <v>138</v>
      </c>
      <c r="AU174" s="147" t="s">
        <v>94</v>
      </c>
      <c r="AV174" s="10" t="s">
        <v>94</v>
      </c>
      <c r="AW174" s="10" t="s">
        <v>139</v>
      </c>
      <c r="AX174" s="10" t="s">
        <v>72</v>
      </c>
      <c r="AY174" s="147" t="s">
        <v>130</v>
      </c>
    </row>
    <row r="175" spans="2:65" s="10" customFormat="1" ht="22.5" customHeight="1" x14ac:dyDescent="0.3">
      <c r="B175" s="146"/>
      <c r="E175" s="147" t="s">
        <v>15</v>
      </c>
      <c r="F175" s="231" t="s">
        <v>200</v>
      </c>
      <c r="G175" s="230"/>
      <c r="H175" s="230"/>
      <c r="I175" s="230"/>
      <c r="K175" s="148">
        <v>5.8274999999999997</v>
      </c>
      <c r="R175" s="149"/>
      <c r="T175" s="150"/>
      <c r="AA175" s="151"/>
      <c r="AT175" s="147" t="s">
        <v>138</v>
      </c>
      <c r="AU175" s="147" t="s">
        <v>94</v>
      </c>
      <c r="AV175" s="10" t="s">
        <v>94</v>
      </c>
      <c r="AW175" s="10" t="s">
        <v>139</v>
      </c>
      <c r="AX175" s="10" t="s">
        <v>72</v>
      </c>
      <c r="AY175" s="147" t="s">
        <v>130</v>
      </c>
    </row>
    <row r="176" spans="2:65" s="10" customFormat="1" ht="22.5" customHeight="1" x14ac:dyDescent="0.3">
      <c r="B176" s="146"/>
      <c r="E176" s="147" t="s">
        <v>15</v>
      </c>
      <c r="F176" s="231" t="s">
        <v>201</v>
      </c>
      <c r="G176" s="230"/>
      <c r="H176" s="230"/>
      <c r="I176" s="230"/>
      <c r="K176" s="148">
        <v>0.99199999999999999</v>
      </c>
      <c r="R176" s="149"/>
      <c r="T176" s="150"/>
      <c r="AA176" s="151"/>
      <c r="AT176" s="147" t="s">
        <v>138</v>
      </c>
      <c r="AU176" s="147" t="s">
        <v>94</v>
      </c>
      <c r="AV176" s="10" t="s">
        <v>94</v>
      </c>
      <c r="AW176" s="10" t="s">
        <v>139</v>
      </c>
      <c r="AX176" s="10" t="s">
        <v>72</v>
      </c>
      <c r="AY176" s="147" t="s">
        <v>130</v>
      </c>
    </row>
    <row r="177" spans="2:51" s="10" customFormat="1" ht="22.5" customHeight="1" x14ac:dyDescent="0.3">
      <c r="B177" s="146"/>
      <c r="E177" s="147" t="s">
        <v>15</v>
      </c>
      <c r="F177" s="231" t="s">
        <v>202</v>
      </c>
      <c r="G177" s="230"/>
      <c r="H177" s="230"/>
      <c r="I177" s="230"/>
      <c r="K177" s="148">
        <v>12.167999999999999</v>
      </c>
      <c r="R177" s="149"/>
      <c r="T177" s="150"/>
      <c r="AA177" s="151"/>
      <c r="AT177" s="147" t="s">
        <v>138</v>
      </c>
      <c r="AU177" s="147" t="s">
        <v>94</v>
      </c>
      <c r="AV177" s="10" t="s">
        <v>94</v>
      </c>
      <c r="AW177" s="10" t="s">
        <v>139</v>
      </c>
      <c r="AX177" s="10" t="s">
        <v>72</v>
      </c>
      <c r="AY177" s="147" t="s">
        <v>130</v>
      </c>
    </row>
    <row r="178" spans="2:51" s="10" customFormat="1" ht="22.5" customHeight="1" x14ac:dyDescent="0.3">
      <c r="B178" s="146"/>
      <c r="E178" s="147" t="s">
        <v>15</v>
      </c>
      <c r="F178" s="231" t="s">
        <v>203</v>
      </c>
      <c r="G178" s="230"/>
      <c r="H178" s="230"/>
      <c r="I178" s="230"/>
      <c r="K178" s="148">
        <v>103.80825</v>
      </c>
      <c r="R178" s="149"/>
      <c r="T178" s="150"/>
      <c r="AA178" s="151"/>
      <c r="AT178" s="147" t="s">
        <v>138</v>
      </c>
      <c r="AU178" s="147" t="s">
        <v>94</v>
      </c>
      <c r="AV178" s="10" t="s">
        <v>94</v>
      </c>
      <c r="AW178" s="10" t="s">
        <v>139</v>
      </c>
      <c r="AX178" s="10" t="s">
        <v>72</v>
      </c>
      <c r="AY178" s="147" t="s">
        <v>130</v>
      </c>
    </row>
    <row r="179" spans="2:51" s="10" customFormat="1" ht="22.5" customHeight="1" x14ac:dyDescent="0.3">
      <c r="B179" s="146"/>
      <c r="E179" s="147" t="s">
        <v>15</v>
      </c>
      <c r="F179" s="231" t="s">
        <v>204</v>
      </c>
      <c r="G179" s="230"/>
      <c r="H179" s="230"/>
      <c r="I179" s="230"/>
      <c r="K179" s="148">
        <v>8.2319999999999993</v>
      </c>
      <c r="R179" s="149"/>
      <c r="T179" s="150"/>
      <c r="AA179" s="151"/>
      <c r="AT179" s="147" t="s">
        <v>138</v>
      </c>
      <c r="AU179" s="147" t="s">
        <v>94</v>
      </c>
      <c r="AV179" s="10" t="s">
        <v>94</v>
      </c>
      <c r="AW179" s="10" t="s">
        <v>139</v>
      </c>
      <c r="AX179" s="10" t="s">
        <v>72</v>
      </c>
      <c r="AY179" s="147" t="s">
        <v>130</v>
      </c>
    </row>
    <row r="180" spans="2:51" s="10" customFormat="1" ht="22.5" customHeight="1" x14ac:dyDescent="0.3">
      <c r="B180" s="146"/>
      <c r="E180" s="147" t="s">
        <v>15</v>
      </c>
      <c r="F180" s="231" t="s">
        <v>205</v>
      </c>
      <c r="G180" s="230"/>
      <c r="H180" s="230"/>
      <c r="I180" s="230"/>
      <c r="K180" s="148">
        <v>13.464</v>
      </c>
      <c r="R180" s="149"/>
      <c r="T180" s="150"/>
      <c r="AA180" s="151"/>
      <c r="AT180" s="147" t="s">
        <v>138</v>
      </c>
      <c r="AU180" s="147" t="s">
        <v>94</v>
      </c>
      <c r="AV180" s="10" t="s">
        <v>94</v>
      </c>
      <c r="AW180" s="10" t="s">
        <v>139</v>
      </c>
      <c r="AX180" s="10" t="s">
        <v>72</v>
      </c>
      <c r="AY180" s="147" t="s">
        <v>130</v>
      </c>
    </row>
    <row r="181" spans="2:51" s="10" customFormat="1" ht="22.5" customHeight="1" x14ac:dyDescent="0.3">
      <c r="B181" s="146"/>
      <c r="E181" s="147" t="s">
        <v>15</v>
      </c>
      <c r="F181" s="231" t="s">
        <v>206</v>
      </c>
      <c r="G181" s="230"/>
      <c r="H181" s="230"/>
      <c r="I181" s="230"/>
      <c r="K181" s="148">
        <v>38.960999999999999</v>
      </c>
      <c r="R181" s="149"/>
      <c r="T181" s="150"/>
      <c r="AA181" s="151"/>
      <c r="AT181" s="147" t="s">
        <v>138</v>
      </c>
      <c r="AU181" s="147" t="s">
        <v>94</v>
      </c>
      <c r="AV181" s="10" t="s">
        <v>94</v>
      </c>
      <c r="AW181" s="10" t="s">
        <v>139</v>
      </c>
      <c r="AX181" s="10" t="s">
        <v>72</v>
      </c>
      <c r="AY181" s="147" t="s">
        <v>130</v>
      </c>
    </row>
    <row r="182" spans="2:51" s="10" customFormat="1" ht="22.5" customHeight="1" x14ac:dyDescent="0.3">
      <c r="B182" s="146"/>
      <c r="E182" s="147" t="s">
        <v>15</v>
      </c>
      <c r="F182" s="231" t="s">
        <v>207</v>
      </c>
      <c r="G182" s="230"/>
      <c r="H182" s="230"/>
      <c r="I182" s="230"/>
      <c r="K182" s="148">
        <v>147.45599999999999</v>
      </c>
      <c r="R182" s="149"/>
      <c r="T182" s="150"/>
      <c r="AA182" s="151"/>
      <c r="AT182" s="147" t="s">
        <v>138</v>
      </c>
      <c r="AU182" s="147" t="s">
        <v>94</v>
      </c>
      <c r="AV182" s="10" t="s">
        <v>94</v>
      </c>
      <c r="AW182" s="10" t="s">
        <v>139</v>
      </c>
      <c r="AX182" s="10" t="s">
        <v>72</v>
      </c>
      <c r="AY182" s="147" t="s">
        <v>130</v>
      </c>
    </row>
    <row r="183" spans="2:51" s="10" customFormat="1" ht="22.5" customHeight="1" x14ac:dyDescent="0.3">
      <c r="B183" s="146"/>
      <c r="E183" s="147" t="s">
        <v>15</v>
      </c>
      <c r="F183" s="231" t="s">
        <v>208</v>
      </c>
      <c r="G183" s="230"/>
      <c r="H183" s="230"/>
      <c r="I183" s="230"/>
      <c r="K183" s="148">
        <v>89.073599999999999</v>
      </c>
      <c r="R183" s="149"/>
      <c r="T183" s="150"/>
      <c r="AA183" s="151"/>
      <c r="AT183" s="147" t="s">
        <v>138</v>
      </c>
      <c r="AU183" s="147" t="s">
        <v>94</v>
      </c>
      <c r="AV183" s="10" t="s">
        <v>94</v>
      </c>
      <c r="AW183" s="10" t="s">
        <v>139</v>
      </c>
      <c r="AX183" s="10" t="s">
        <v>72</v>
      </c>
      <c r="AY183" s="147" t="s">
        <v>130</v>
      </c>
    </row>
    <row r="184" spans="2:51" s="10" customFormat="1" ht="22.5" customHeight="1" x14ac:dyDescent="0.3">
      <c r="B184" s="146"/>
      <c r="E184" s="147" t="s">
        <v>15</v>
      </c>
      <c r="F184" s="231" t="s">
        <v>209</v>
      </c>
      <c r="G184" s="230"/>
      <c r="H184" s="230"/>
      <c r="I184" s="230"/>
      <c r="K184" s="148">
        <v>9.1923999999999992</v>
      </c>
      <c r="R184" s="149"/>
      <c r="T184" s="150"/>
      <c r="AA184" s="151"/>
      <c r="AT184" s="147" t="s">
        <v>138</v>
      </c>
      <c r="AU184" s="147" t="s">
        <v>94</v>
      </c>
      <c r="AV184" s="10" t="s">
        <v>94</v>
      </c>
      <c r="AW184" s="10" t="s">
        <v>139</v>
      </c>
      <c r="AX184" s="10" t="s">
        <v>72</v>
      </c>
      <c r="AY184" s="147" t="s">
        <v>130</v>
      </c>
    </row>
    <row r="185" spans="2:51" s="10" customFormat="1" ht="22.5" customHeight="1" x14ac:dyDescent="0.3">
      <c r="B185" s="146"/>
      <c r="E185" s="147" t="s">
        <v>15</v>
      </c>
      <c r="F185" s="231" t="s">
        <v>210</v>
      </c>
      <c r="G185" s="230"/>
      <c r="H185" s="230"/>
      <c r="I185" s="230"/>
      <c r="K185" s="148">
        <v>7.7248000000000001</v>
      </c>
      <c r="R185" s="149"/>
      <c r="T185" s="150"/>
      <c r="AA185" s="151"/>
      <c r="AT185" s="147" t="s">
        <v>138</v>
      </c>
      <c r="AU185" s="147" t="s">
        <v>94</v>
      </c>
      <c r="AV185" s="10" t="s">
        <v>94</v>
      </c>
      <c r="AW185" s="10" t="s">
        <v>139</v>
      </c>
      <c r="AX185" s="10" t="s">
        <v>72</v>
      </c>
      <c r="AY185" s="147" t="s">
        <v>130</v>
      </c>
    </row>
    <row r="186" spans="2:51" s="10" customFormat="1" ht="22.5" customHeight="1" x14ac:dyDescent="0.3">
      <c r="B186" s="146"/>
      <c r="E186" s="147" t="s">
        <v>15</v>
      </c>
      <c r="F186" s="231" t="s">
        <v>211</v>
      </c>
      <c r="G186" s="230"/>
      <c r="H186" s="230"/>
      <c r="I186" s="230"/>
      <c r="K186" s="148">
        <v>7.0620000000000003</v>
      </c>
      <c r="R186" s="149"/>
      <c r="T186" s="150"/>
      <c r="AA186" s="151"/>
      <c r="AT186" s="147" t="s">
        <v>138</v>
      </c>
      <c r="AU186" s="147" t="s">
        <v>94</v>
      </c>
      <c r="AV186" s="10" t="s">
        <v>94</v>
      </c>
      <c r="AW186" s="10" t="s">
        <v>139</v>
      </c>
      <c r="AX186" s="10" t="s">
        <v>72</v>
      </c>
      <c r="AY186" s="147" t="s">
        <v>130</v>
      </c>
    </row>
    <row r="187" spans="2:51" s="10" customFormat="1" ht="22.5" customHeight="1" x14ac:dyDescent="0.3">
      <c r="B187" s="146"/>
      <c r="E187" s="147" t="s">
        <v>15</v>
      </c>
      <c r="F187" s="231" t="s">
        <v>212</v>
      </c>
      <c r="G187" s="230"/>
      <c r="H187" s="230"/>
      <c r="I187" s="230"/>
      <c r="K187" s="148">
        <v>9.15</v>
      </c>
      <c r="R187" s="149"/>
      <c r="T187" s="150"/>
      <c r="AA187" s="151"/>
      <c r="AT187" s="147" t="s">
        <v>138</v>
      </c>
      <c r="AU187" s="147" t="s">
        <v>94</v>
      </c>
      <c r="AV187" s="10" t="s">
        <v>94</v>
      </c>
      <c r="AW187" s="10" t="s">
        <v>139</v>
      </c>
      <c r="AX187" s="10" t="s">
        <v>72</v>
      </c>
      <c r="AY187" s="147" t="s">
        <v>130</v>
      </c>
    </row>
    <row r="188" spans="2:51" s="10" customFormat="1" ht="22.5" customHeight="1" x14ac:dyDescent="0.3">
      <c r="B188" s="146"/>
      <c r="E188" s="147" t="s">
        <v>15</v>
      </c>
      <c r="F188" s="231" t="s">
        <v>213</v>
      </c>
      <c r="G188" s="230"/>
      <c r="H188" s="230"/>
      <c r="I188" s="230"/>
      <c r="K188" s="148">
        <v>20.292000000000002</v>
      </c>
      <c r="R188" s="149"/>
      <c r="T188" s="150"/>
      <c r="AA188" s="151"/>
      <c r="AT188" s="147" t="s">
        <v>138</v>
      </c>
      <c r="AU188" s="147" t="s">
        <v>94</v>
      </c>
      <c r="AV188" s="10" t="s">
        <v>94</v>
      </c>
      <c r="AW188" s="10" t="s">
        <v>139</v>
      </c>
      <c r="AX188" s="10" t="s">
        <v>72</v>
      </c>
      <c r="AY188" s="147" t="s">
        <v>130</v>
      </c>
    </row>
    <row r="189" spans="2:51" s="10" customFormat="1" ht="22.5" customHeight="1" x14ac:dyDescent="0.3">
      <c r="B189" s="146"/>
      <c r="E189" s="147" t="s">
        <v>15</v>
      </c>
      <c r="F189" s="231" t="s">
        <v>214</v>
      </c>
      <c r="G189" s="230"/>
      <c r="H189" s="230"/>
      <c r="I189" s="230"/>
      <c r="K189" s="148">
        <v>29.391999999999999</v>
      </c>
      <c r="R189" s="149"/>
      <c r="T189" s="150"/>
      <c r="AA189" s="151"/>
      <c r="AT189" s="147" t="s">
        <v>138</v>
      </c>
      <c r="AU189" s="147" t="s">
        <v>94</v>
      </c>
      <c r="AV189" s="10" t="s">
        <v>94</v>
      </c>
      <c r="AW189" s="10" t="s">
        <v>139</v>
      </c>
      <c r="AX189" s="10" t="s">
        <v>72</v>
      </c>
      <c r="AY189" s="147" t="s">
        <v>130</v>
      </c>
    </row>
    <row r="190" spans="2:51" s="10" customFormat="1" ht="22.5" customHeight="1" x14ac:dyDescent="0.3">
      <c r="B190" s="146"/>
      <c r="E190" s="147" t="s">
        <v>15</v>
      </c>
      <c r="F190" s="231" t="s">
        <v>215</v>
      </c>
      <c r="G190" s="230"/>
      <c r="H190" s="230"/>
      <c r="I190" s="230"/>
      <c r="K190" s="148">
        <v>15.013400000000001</v>
      </c>
      <c r="R190" s="149"/>
      <c r="T190" s="150"/>
      <c r="AA190" s="151"/>
      <c r="AT190" s="147" t="s">
        <v>138</v>
      </c>
      <c r="AU190" s="147" t="s">
        <v>94</v>
      </c>
      <c r="AV190" s="10" t="s">
        <v>94</v>
      </c>
      <c r="AW190" s="10" t="s">
        <v>139</v>
      </c>
      <c r="AX190" s="10" t="s">
        <v>72</v>
      </c>
      <c r="AY190" s="147" t="s">
        <v>130</v>
      </c>
    </row>
    <row r="191" spans="2:51" s="10" customFormat="1" ht="22.5" customHeight="1" x14ac:dyDescent="0.3">
      <c r="B191" s="146"/>
      <c r="E191" s="147" t="s">
        <v>15</v>
      </c>
      <c r="F191" s="231" t="s">
        <v>216</v>
      </c>
      <c r="G191" s="230"/>
      <c r="H191" s="230"/>
      <c r="I191" s="230"/>
      <c r="K191" s="148">
        <v>2.6768000000000001</v>
      </c>
      <c r="R191" s="149"/>
      <c r="T191" s="150"/>
      <c r="AA191" s="151"/>
      <c r="AT191" s="147" t="s">
        <v>138</v>
      </c>
      <c r="AU191" s="147" t="s">
        <v>94</v>
      </c>
      <c r="AV191" s="10" t="s">
        <v>94</v>
      </c>
      <c r="AW191" s="10" t="s">
        <v>139</v>
      </c>
      <c r="AX191" s="10" t="s">
        <v>72</v>
      </c>
      <c r="AY191" s="147" t="s">
        <v>130</v>
      </c>
    </row>
    <row r="192" spans="2:51" s="10" customFormat="1" ht="22.5" customHeight="1" x14ac:dyDescent="0.3">
      <c r="B192" s="146"/>
      <c r="E192" s="147" t="s">
        <v>15</v>
      </c>
      <c r="F192" s="231" t="s">
        <v>217</v>
      </c>
      <c r="G192" s="230"/>
      <c r="H192" s="230"/>
      <c r="I192" s="230"/>
      <c r="K192" s="148">
        <v>3.2639999999999998</v>
      </c>
      <c r="R192" s="149"/>
      <c r="T192" s="150"/>
      <c r="AA192" s="151"/>
      <c r="AT192" s="147" t="s">
        <v>138</v>
      </c>
      <c r="AU192" s="147" t="s">
        <v>94</v>
      </c>
      <c r="AV192" s="10" t="s">
        <v>94</v>
      </c>
      <c r="AW192" s="10" t="s">
        <v>139</v>
      </c>
      <c r="AX192" s="10" t="s">
        <v>72</v>
      </c>
      <c r="AY192" s="147" t="s">
        <v>130</v>
      </c>
    </row>
    <row r="193" spans="2:65" s="10" customFormat="1" ht="22.5" customHeight="1" x14ac:dyDescent="0.3">
      <c r="B193" s="146"/>
      <c r="E193" s="147" t="s">
        <v>15</v>
      </c>
      <c r="F193" s="231" t="s">
        <v>218</v>
      </c>
      <c r="G193" s="230"/>
      <c r="H193" s="230"/>
      <c r="I193" s="230"/>
      <c r="K193" s="148">
        <v>5.6218500000000002</v>
      </c>
      <c r="R193" s="149"/>
      <c r="T193" s="150"/>
      <c r="AA193" s="151"/>
      <c r="AT193" s="147" t="s">
        <v>138</v>
      </c>
      <c r="AU193" s="147" t="s">
        <v>94</v>
      </c>
      <c r="AV193" s="10" t="s">
        <v>94</v>
      </c>
      <c r="AW193" s="10" t="s">
        <v>139</v>
      </c>
      <c r="AX193" s="10" t="s">
        <v>72</v>
      </c>
      <c r="AY193" s="147" t="s">
        <v>130</v>
      </c>
    </row>
    <row r="194" spans="2:65" s="10" customFormat="1" ht="22.5" customHeight="1" x14ac:dyDescent="0.3">
      <c r="B194" s="146"/>
      <c r="E194" s="147" t="s">
        <v>15</v>
      </c>
      <c r="F194" s="231" t="s">
        <v>219</v>
      </c>
      <c r="G194" s="230"/>
      <c r="H194" s="230"/>
      <c r="I194" s="230"/>
      <c r="K194" s="148">
        <v>62.98695</v>
      </c>
      <c r="R194" s="149"/>
      <c r="T194" s="150"/>
      <c r="AA194" s="151"/>
      <c r="AT194" s="147" t="s">
        <v>138</v>
      </c>
      <c r="AU194" s="147" t="s">
        <v>94</v>
      </c>
      <c r="AV194" s="10" t="s">
        <v>94</v>
      </c>
      <c r="AW194" s="10" t="s">
        <v>139</v>
      </c>
      <c r="AX194" s="10" t="s">
        <v>72</v>
      </c>
      <c r="AY194" s="147" t="s">
        <v>130</v>
      </c>
    </row>
    <row r="195" spans="2:65" s="10" customFormat="1" ht="22.5" customHeight="1" x14ac:dyDescent="0.3">
      <c r="B195" s="146"/>
      <c r="E195" s="147" t="s">
        <v>15</v>
      </c>
      <c r="F195" s="231" t="s">
        <v>220</v>
      </c>
      <c r="G195" s="230"/>
      <c r="H195" s="230"/>
      <c r="I195" s="230"/>
      <c r="K195" s="148">
        <v>52.01</v>
      </c>
      <c r="R195" s="149"/>
      <c r="T195" s="150"/>
      <c r="AA195" s="151"/>
      <c r="AT195" s="147" t="s">
        <v>138</v>
      </c>
      <c r="AU195" s="147" t="s">
        <v>94</v>
      </c>
      <c r="AV195" s="10" t="s">
        <v>94</v>
      </c>
      <c r="AW195" s="10" t="s">
        <v>139</v>
      </c>
      <c r="AX195" s="10" t="s">
        <v>72</v>
      </c>
      <c r="AY195" s="147" t="s">
        <v>130</v>
      </c>
    </row>
    <row r="196" spans="2:65" s="10" customFormat="1" ht="22.5" customHeight="1" x14ac:dyDescent="0.3">
      <c r="B196" s="146"/>
      <c r="E196" s="147" t="s">
        <v>15</v>
      </c>
      <c r="F196" s="231" t="s">
        <v>221</v>
      </c>
      <c r="G196" s="230"/>
      <c r="H196" s="230"/>
      <c r="I196" s="230"/>
      <c r="K196" s="148">
        <v>6.3440000000000003</v>
      </c>
      <c r="R196" s="149"/>
      <c r="T196" s="150"/>
      <c r="AA196" s="151"/>
      <c r="AT196" s="147" t="s">
        <v>138</v>
      </c>
      <c r="AU196" s="147" t="s">
        <v>94</v>
      </c>
      <c r="AV196" s="10" t="s">
        <v>94</v>
      </c>
      <c r="AW196" s="10" t="s">
        <v>139</v>
      </c>
      <c r="AX196" s="10" t="s">
        <v>72</v>
      </c>
      <c r="AY196" s="147" t="s">
        <v>130</v>
      </c>
    </row>
    <row r="197" spans="2:65" s="10" customFormat="1" ht="22.5" customHeight="1" x14ac:dyDescent="0.3">
      <c r="B197" s="146"/>
      <c r="E197" s="147" t="s">
        <v>15</v>
      </c>
      <c r="F197" s="231" t="s">
        <v>222</v>
      </c>
      <c r="G197" s="230"/>
      <c r="H197" s="230"/>
      <c r="I197" s="230"/>
      <c r="K197" s="148">
        <v>5.44</v>
      </c>
      <c r="R197" s="149"/>
      <c r="T197" s="150"/>
      <c r="AA197" s="151"/>
      <c r="AT197" s="147" t="s">
        <v>138</v>
      </c>
      <c r="AU197" s="147" t="s">
        <v>94</v>
      </c>
      <c r="AV197" s="10" t="s">
        <v>94</v>
      </c>
      <c r="AW197" s="10" t="s">
        <v>139</v>
      </c>
      <c r="AX197" s="10" t="s">
        <v>72</v>
      </c>
      <c r="AY197" s="147" t="s">
        <v>130</v>
      </c>
    </row>
    <row r="198" spans="2:65" s="10" customFormat="1" ht="22.5" customHeight="1" x14ac:dyDescent="0.3">
      <c r="B198" s="146"/>
      <c r="E198" s="147" t="s">
        <v>15</v>
      </c>
      <c r="F198" s="231" t="s">
        <v>223</v>
      </c>
      <c r="G198" s="230"/>
      <c r="H198" s="230"/>
      <c r="I198" s="230"/>
      <c r="K198" s="148">
        <v>14.22</v>
      </c>
      <c r="R198" s="149"/>
      <c r="T198" s="150"/>
      <c r="AA198" s="151"/>
      <c r="AT198" s="147" t="s">
        <v>138</v>
      </c>
      <c r="AU198" s="147" t="s">
        <v>94</v>
      </c>
      <c r="AV198" s="10" t="s">
        <v>94</v>
      </c>
      <c r="AW198" s="10" t="s">
        <v>139</v>
      </c>
      <c r="AX198" s="10" t="s">
        <v>72</v>
      </c>
      <c r="AY198" s="147" t="s">
        <v>130</v>
      </c>
    </row>
    <row r="199" spans="2:65" s="11" customFormat="1" ht="22.5" customHeight="1" x14ac:dyDescent="0.3">
      <c r="B199" s="152"/>
      <c r="E199" s="153" t="s">
        <v>15</v>
      </c>
      <c r="F199" s="232" t="s">
        <v>145</v>
      </c>
      <c r="G199" s="233"/>
      <c r="H199" s="233"/>
      <c r="I199" s="233"/>
      <c r="K199" s="154">
        <v>1047.0417749999999</v>
      </c>
      <c r="R199" s="155"/>
      <c r="T199" s="156"/>
      <c r="AA199" s="157"/>
      <c r="AT199" s="158" t="s">
        <v>138</v>
      </c>
      <c r="AU199" s="158" t="s">
        <v>94</v>
      </c>
      <c r="AV199" s="11" t="s">
        <v>135</v>
      </c>
      <c r="AW199" s="11" t="s">
        <v>139</v>
      </c>
      <c r="AX199" s="11" t="s">
        <v>72</v>
      </c>
      <c r="AY199" s="158" t="s">
        <v>130</v>
      </c>
    </row>
    <row r="200" spans="2:65" s="10" customFormat="1" ht="22.5" customHeight="1" x14ac:dyDescent="0.3">
      <c r="B200" s="146"/>
      <c r="E200" s="147" t="s">
        <v>15</v>
      </c>
      <c r="F200" s="231" t="s">
        <v>224</v>
      </c>
      <c r="G200" s="230"/>
      <c r="H200" s="230"/>
      <c r="I200" s="230"/>
      <c r="K200" s="148">
        <v>524.02099999999996</v>
      </c>
      <c r="R200" s="149"/>
      <c r="T200" s="150"/>
      <c r="AA200" s="151"/>
      <c r="AT200" s="147" t="s">
        <v>138</v>
      </c>
      <c r="AU200" s="147" t="s">
        <v>94</v>
      </c>
      <c r="AV200" s="10" t="s">
        <v>94</v>
      </c>
      <c r="AW200" s="10" t="s">
        <v>139</v>
      </c>
      <c r="AX200" s="10" t="s">
        <v>72</v>
      </c>
      <c r="AY200" s="147" t="s">
        <v>130</v>
      </c>
    </row>
    <row r="201" spans="2:65" s="11" customFormat="1" ht="22.5" customHeight="1" x14ac:dyDescent="0.3">
      <c r="B201" s="152"/>
      <c r="E201" s="153" t="s">
        <v>15</v>
      </c>
      <c r="F201" s="232" t="s">
        <v>145</v>
      </c>
      <c r="G201" s="233"/>
      <c r="H201" s="233"/>
      <c r="I201" s="233"/>
      <c r="K201" s="154">
        <v>524.02099999999996</v>
      </c>
      <c r="R201" s="155"/>
      <c r="T201" s="156"/>
      <c r="AA201" s="157"/>
      <c r="AT201" s="158" t="s">
        <v>138</v>
      </c>
      <c r="AU201" s="158" t="s">
        <v>94</v>
      </c>
      <c r="AV201" s="11" t="s">
        <v>135</v>
      </c>
      <c r="AW201" s="11" t="s">
        <v>139</v>
      </c>
      <c r="AX201" s="11" t="s">
        <v>17</v>
      </c>
      <c r="AY201" s="158" t="s">
        <v>130</v>
      </c>
    </row>
    <row r="202" spans="2:65" s="1" customFormat="1" ht="31.5" customHeight="1" x14ac:dyDescent="0.3">
      <c r="B202" s="32"/>
      <c r="C202" s="139" t="s">
        <v>225</v>
      </c>
      <c r="D202" s="139" t="s">
        <v>131</v>
      </c>
      <c r="E202" s="140" t="s">
        <v>226</v>
      </c>
      <c r="F202" s="225" t="s">
        <v>227</v>
      </c>
      <c r="G202" s="226"/>
      <c r="H202" s="226"/>
      <c r="I202" s="226"/>
      <c r="J202" s="141" t="s">
        <v>175</v>
      </c>
      <c r="K202" s="142">
        <v>524.02099999999996</v>
      </c>
      <c r="L202" s="227">
        <v>0</v>
      </c>
      <c r="M202" s="226"/>
      <c r="N202" s="228">
        <f>ROUND(L202*K202,2)</f>
        <v>0</v>
      </c>
      <c r="O202" s="226"/>
      <c r="P202" s="226"/>
      <c r="Q202" s="226"/>
      <c r="R202" s="33"/>
      <c r="T202" s="143" t="s">
        <v>15</v>
      </c>
      <c r="U202" s="39" t="s">
        <v>37</v>
      </c>
      <c r="W202" s="144">
        <f>V202*K202</f>
        <v>0</v>
      </c>
      <c r="X202" s="144">
        <v>0</v>
      </c>
      <c r="Y202" s="144">
        <f>X202*K202</f>
        <v>0</v>
      </c>
      <c r="Z202" s="144">
        <v>0</v>
      </c>
      <c r="AA202" s="145">
        <f>Z202*K202</f>
        <v>0</v>
      </c>
      <c r="AR202" s="16" t="s">
        <v>135</v>
      </c>
      <c r="AT202" s="16" t="s">
        <v>131</v>
      </c>
      <c r="AU202" s="16" t="s">
        <v>94</v>
      </c>
      <c r="AY202" s="16" t="s">
        <v>130</v>
      </c>
      <c r="BE202" s="93">
        <f>IF(U202="základní",N202,0)</f>
        <v>0</v>
      </c>
      <c r="BF202" s="93">
        <f>IF(U202="snížená",N202,0)</f>
        <v>0</v>
      </c>
      <c r="BG202" s="93">
        <f>IF(U202="zákl. přenesená",N202,0)</f>
        <v>0</v>
      </c>
      <c r="BH202" s="93">
        <f>IF(U202="sníž. přenesená",N202,0)</f>
        <v>0</v>
      </c>
      <c r="BI202" s="93">
        <f>IF(U202="nulová",N202,0)</f>
        <v>0</v>
      </c>
      <c r="BJ202" s="16" t="s">
        <v>17</v>
      </c>
      <c r="BK202" s="93">
        <f>ROUND(L202*K202,2)</f>
        <v>0</v>
      </c>
      <c r="BL202" s="16" t="s">
        <v>135</v>
      </c>
      <c r="BM202" s="16" t="s">
        <v>228</v>
      </c>
    </row>
    <row r="203" spans="2:65" s="1" customFormat="1" ht="31.5" customHeight="1" x14ac:dyDescent="0.3">
      <c r="B203" s="32"/>
      <c r="C203" s="139" t="s">
        <v>229</v>
      </c>
      <c r="D203" s="139" t="s">
        <v>131</v>
      </c>
      <c r="E203" s="140" t="s">
        <v>230</v>
      </c>
      <c r="F203" s="225" t="s">
        <v>231</v>
      </c>
      <c r="G203" s="226"/>
      <c r="H203" s="226"/>
      <c r="I203" s="226"/>
      <c r="J203" s="141" t="s">
        <v>175</v>
      </c>
      <c r="K203" s="142">
        <v>524.02099999999996</v>
      </c>
      <c r="L203" s="227">
        <v>0</v>
      </c>
      <c r="M203" s="226"/>
      <c r="N203" s="228">
        <f>ROUND(L203*K203,2)</f>
        <v>0</v>
      </c>
      <c r="O203" s="226"/>
      <c r="P203" s="226"/>
      <c r="Q203" s="226"/>
      <c r="R203" s="33"/>
      <c r="T203" s="143" t="s">
        <v>15</v>
      </c>
      <c r="U203" s="39" t="s">
        <v>37</v>
      </c>
      <c r="W203" s="144">
        <f>V203*K203</f>
        <v>0</v>
      </c>
      <c r="X203" s="144">
        <v>0</v>
      </c>
      <c r="Y203" s="144">
        <f>X203*K203</f>
        <v>0</v>
      </c>
      <c r="Z203" s="144">
        <v>0</v>
      </c>
      <c r="AA203" s="145">
        <f>Z203*K203</f>
        <v>0</v>
      </c>
      <c r="AR203" s="16" t="s">
        <v>135</v>
      </c>
      <c r="AT203" s="16" t="s">
        <v>131</v>
      </c>
      <c r="AU203" s="16" t="s">
        <v>94</v>
      </c>
      <c r="AY203" s="16" t="s">
        <v>130</v>
      </c>
      <c r="BE203" s="93">
        <f>IF(U203="základní",N203,0)</f>
        <v>0</v>
      </c>
      <c r="BF203" s="93">
        <f>IF(U203="snížená",N203,0)</f>
        <v>0</v>
      </c>
      <c r="BG203" s="93">
        <f>IF(U203="zákl. přenesená",N203,0)</f>
        <v>0</v>
      </c>
      <c r="BH203" s="93">
        <f>IF(U203="sníž. přenesená",N203,0)</f>
        <v>0</v>
      </c>
      <c r="BI203" s="93">
        <f>IF(U203="nulová",N203,0)</f>
        <v>0</v>
      </c>
      <c r="BJ203" s="16" t="s">
        <v>17</v>
      </c>
      <c r="BK203" s="93">
        <f>ROUND(L203*K203,2)</f>
        <v>0</v>
      </c>
      <c r="BL203" s="16" t="s">
        <v>135</v>
      </c>
      <c r="BM203" s="16" t="s">
        <v>232</v>
      </c>
    </row>
    <row r="204" spans="2:65" s="1" customFormat="1" ht="31.5" customHeight="1" x14ac:dyDescent="0.3">
      <c r="B204" s="32"/>
      <c r="C204" s="139" t="s">
        <v>233</v>
      </c>
      <c r="D204" s="139" t="s">
        <v>131</v>
      </c>
      <c r="E204" s="140" t="s">
        <v>234</v>
      </c>
      <c r="F204" s="225" t="s">
        <v>235</v>
      </c>
      <c r="G204" s="226"/>
      <c r="H204" s="226"/>
      <c r="I204" s="226"/>
      <c r="J204" s="141" t="s">
        <v>175</v>
      </c>
      <c r="K204" s="142">
        <v>524.02099999999996</v>
      </c>
      <c r="L204" s="227">
        <v>0</v>
      </c>
      <c r="M204" s="226"/>
      <c r="N204" s="228">
        <f>ROUND(L204*K204,2)</f>
        <v>0</v>
      </c>
      <c r="O204" s="226"/>
      <c r="P204" s="226"/>
      <c r="Q204" s="226"/>
      <c r="R204" s="33"/>
      <c r="T204" s="143" t="s">
        <v>15</v>
      </c>
      <c r="U204" s="39" t="s">
        <v>37</v>
      </c>
      <c r="W204" s="144">
        <f>V204*K204</f>
        <v>0</v>
      </c>
      <c r="X204" s="144">
        <v>0</v>
      </c>
      <c r="Y204" s="144">
        <f>X204*K204</f>
        <v>0</v>
      </c>
      <c r="Z204" s="144">
        <v>0</v>
      </c>
      <c r="AA204" s="145">
        <f>Z204*K204</f>
        <v>0</v>
      </c>
      <c r="AR204" s="16" t="s">
        <v>135</v>
      </c>
      <c r="AT204" s="16" t="s">
        <v>131</v>
      </c>
      <c r="AU204" s="16" t="s">
        <v>94</v>
      </c>
      <c r="AY204" s="16" t="s">
        <v>130</v>
      </c>
      <c r="BE204" s="93">
        <f>IF(U204="základní",N204,0)</f>
        <v>0</v>
      </c>
      <c r="BF204" s="93">
        <f>IF(U204="snížená",N204,0)</f>
        <v>0</v>
      </c>
      <c r="BG204" s="93">
        <f>IF(U204="zákl. přenesená",N204,0)</f>
        <v>0</v>
      </c>
      <c r="BH204" s="93">
        <f>IF(U204="sníž. přenesená",N204,0)</f>
        <v>0</v>
      </c>
      <c r="BI204" s="93">
        <f>IF(U204="nulová",N204,0)</f>
        <v>0</v>
      </c>
      <c r="BJ204" s="16" t="s">
        <v>17</v>
      </c>
      <c r="BK204" s="93">
        <f>ROUND(L204*K204,2)</f>
        <v>0</v>
      </c>
      <c r="BL204" s="16" t="s">
        <v>135</v>
      </c>
      <c r="BM204" s="16" t="s">
        <v>236</v>
      </c>
    </row>
    <row r="205" spans="2:65" s="1" customFormat="1" ht="31.5" customHeight="1" x14ac:dyDescent="0.3">
      <c r="B205" s="32"/>
      <c r="C205" s="139" t="s">
        <v>237</v>
      </c>
      <c r="D205" s="139" t="s">
        <v>131</v>
      </c>
      <c r="E205" s="140" t="s">
        <v>238</v>
      </c>
      <c r="F205" s="225" t="s">
        <v>239</v>
      </c>
      <c r="G205" s="226"/>
      <c r="H205" s="226"/>
      <c r="I205" s="226"/>
      <c r="J205" s="141" t="s">
        <v>175</v>
      </c>
      <c r="K205" s="142">
        <v>72.936000000000007</v>
      </c>
      <c r="L205" s="227">
        <v>0</v>
      </c>
      <c r="M205" s="226"/>
      <c r="N205" s="228">
        <f>ROUND(L205*K205,2)</f>
        <v>0</v>
      </c>
      <c r="O205" s="226"/>
      <c r="P205" s="226"/>
      <c r="Q205" s="226"/>
      <c r="R205" s="33"/>
      <c r="T205" s="143" t="s">
        <v>15</v>
      </c>
      <c r="U205" s="39" t="s">
        <v>37</v>
      </c>
      <c r="W205" s="144">
        <f>V205*K205</f>
        <v>0</v>
      </c>
      <c r="X205" s="144">
        <v>0</v>
      </c>
      <c r="Y205" s="144">
        <f>X205*K205</f>
        <v>0</v>
      </c>
      <c r="Z205" s="144">
        <v>0</v>
      </c>
      <c r="AA205" s="145">
        <f>Z205*K205</f>
        <v>0</v>
      </c>
      <c r="AR205" s="16" t="s">
        <v>135</v>
      </c>
      <c r="AT205" s="16" t="s">
        <v>131</v>
      </c>
      <c r="AU205" s="16" t="s">
        <v>94</v>
      </c>
      <c r="AY205" s="16" t="s">
        <v>130</v>
      </c>
      <c r="BE205" s="93">
        <f>IF(U205="základní",N205,0)</f>
        <v>0</v>
      </c>
      <c r="BF205" s="93">
        <f>IF(U205="snížená",N205,0)</f>
        <v>0</v>
      </c>
      <c r="BG205" s="93">
        <f>IF(U205="zákl. přenesená",N205,0)</f>
        <v>0</v>
      </c>
      <c r="BH205" s="93">
        <f>IF(U205="sníž. přenesená",N205,0)</f>
        <v>0</v>
      </c>
      <c r="BI205" s="93">
        <f>IF(U205="nulová",N205,0)</f>
        <v>0</v>
      </c>
      <c r="BJ205" s="16" t="s">
        <v>17</v>
      </c>
      <c r="BK205" s="93">
        <f>ROUND(L205*K205,2)</f>
        <v>0</v>
      </c>
      <c r="BL205" s="16" t="s">
        <v>135</v>
      </c>
      <c r="BM205" s="16" t="s">
        <v>240</v>
      </c>
    </row>
    <row r="206" spans="2:65" s="10" customFormat="1" ht="22.5" customHeight="1" x14ac:dyDescent="0.3">
      <c r="B206" s="146"/>
      <c r="E206" s="147" t="s">
        <v>15</v>
      </c>
      <c r="F206" s="229" t="s">
        <v>241</v>
      </c>
      <c r="G206" s="230"/>
      <c r="H206" s="230"/>
      <c r="I206" s="230"/>
      <c r="K206" s="148">
        <v>29.9468</v>
      </c>
      <c r="R206" s="149"/>
      <c r="T206" s="150"/>
      <c r="AA206" s="151"/>
      <c r="AT206" s="147" t="s">
        <v>138</v>
      </c>
      <c r="AU206" s="147" t="s">
        <v>94</v>
      </c>
      <c r="AV206" s="10" t="s">
        <v>94</v>
      </c>
      <c r="AW206" s="10" t="s">
        <v>139</v>
      </c>
      <c r="AX206" s="10" t="s">
        <v>72</v>
      </c>
      <c r="AY206" s="147" t="s">
        <v>130</v>
      </c>
    </row>
    <row r="207" spans="2:65" s="10" customFormat="1" ht="22.5" customHeight="1" x14ac:dyDescent="0.3">
      <c r="B207" s="146"/>
      <c r="E207" s="147" t="s">
        <v>15</v>
      </c>
      <c r="F207" s="231" t="s">
        <v>242</v>
      </c>
      <c r="G207" s="230"/>
      <c r="H207" s="230"/>
      <c r="I207" s="230"/>
      <c r="K207" s="148">
        <v>14.0608</v>
      </c>
      <c r="R207" s="149"/>
      <c r="T207" s="150"/>
      <c r="AA207" s="151"/>
      <c r="AT207" s="147" t="s">
        <v>138</v>
      </c>
      <c r="AU207" s="147" t="s">
        <v>94</v>
      </c>
      <c r="AV207" s="10" t="s">
        <v>94</v>
      </c>
      <c r="AW207" s="10" t="s">
        <v>139</v>
      </c>
      <c r="AX207" s="10" t="s">
        <v>72</v>
      </c>
      <c r="AY207" s="147" t="s">
        <v>130</v>
      </c>
    </row>
    <row r="208" spans="2:65" s="10" customFormat="1" ht="22.5" customHeight="1" x14ac:dyDescent="0.3">
      <c r="B208" s="146"/>
      <c r="E208" s="147" t="s">
        <v>15</v>
      </c>
      <c r="F208" s="231" t="s">
        <v>243</v>
      </c>
      <c r="G208" s="230"/>
      <c r="H208" s="230"/>
      <c r="I208" s="230"/>
      <c r="K208" s="148">
        <v>26.499199999999998</v>
      </c>
      <c r="R208" s="149"/>
      <c r="T208" s="150"/>
      <c r="AA208" s="151"/>
      <c r="AT208" s="147" t="s">
        <v>138</v>
      </c>
      <c r="AU208" s="147" t="s">
        <v>94</v>
      </c>
      <c r="AV208" s="10" t="s">
        <v>94</v>
      </c>
      <c r="AW208" s="10" t="s">
        <v>139</v>
      </c>
      <c r="AX208" s="10" t="s">
        <v>72</v>
      </c>
      <c r="AY208" s="147" t="s">
        <v>130</v>
      </c>
    </row>
    <row r="209" spans="2:65" s="10" customFormat="1" ht="22.5" customHeight="1" x14ac:dyDescent="0.3">
      <c r="B209" s="146"/>
      <c r="E209" s="147" t="s">
        <v>15</v>
      </c>
      <c r="F209" s="231" t="s">
        <v>244</v>
      </c>
      <c r="G209" s="230"/>
      <c r="H209" s="230"/>
      <c r="I209" s="230"/>
      <c r="K209" s="148">
        <v>16.0212</v>
      </c>
      <c r="R209" s="149"/>
      <c r="T209" s="150"/>
      <c r="AA209" s="151"/>
      <c r="AT209" s="147" t="s">
        <v>138</v>
      </c>
      <c r="AU209" s="147" t="s">
        <v>94</v>
      </c>
      <c r="AV209" s="10" t="s">
        <v>94</v>
      </c>
      <c r="AW209" s="10" t="s">
        <v>139</v>
      </c>
      <c r="AX209" s="10" t="s">
        <v>72</v>
      </c>
      <c r="AY209" s="147" t="s">
        <v>130</v>
      </c>
    </row>
    <row r="210" spans="2:65" s="10" customFormat="1" ht="22.5" customHeight="1" x14ac:dyDescent="0.3">
      <c r="B210" s="146"/>
      <c r="E210" s="147" t="s">
        <v>15</v>
      </c>
      <c r="F210" s="231" t="s">
        <v>245</v>
      </c>
      <c r="G210" s="230"/>
      <c r="H210" s="230"/>
      <c r="I210" s="230"/>
      <c r="K210" s="148">
        <v>10.478</v>
      </c>
      <c r="R210" s="149"/>
      <c r="T210" s="150"/>
      <c r="AA210" s="151"/>
      <c r="AT210" s="147" t="s">
        <v>138</v>
      </c>
      <c r="AU210" s="147" t="s">
        <v>94</v>
      </c>
      <c r="AV210" s="10" t="s">
        <v>94</v>
      </c>
      <c r="AW210" s="10" t="s">
        <v>139</v>
      </c>
      <c r="AX210" s="10" t="s">
        <v>72</v>
      </c>
      <c r="AY210" s="147" t="s">
        <v>130</v>
      </c>
    </row>
    <row r="211" spans="2:65" s="10" customFormat="1" ht="22.5" customHeight="1" x14ac:dyDescent="0.3">
      <c r="B211" s="146"/>
      <c r="E211" s="147" t="s">
        <v>15</v>
      </c>
      <c r="F211" s="231" t="s">
        <v>246</v>
      </c>
      <c r="G211" s="230"/>
      <c r="H211" s="230"/>
      <c r="I211" s="230"/>
      <c r="K211" s="148">
        <v>25.959440000000001</v>
      </c>
      <c r="R211" s="149"/>
      <c r="T211" s="150"/>
      <c r="AA211" s="151"/>
      <c r="AT211" s="147" t="s">
        <v>138</v>
      </c>
      <c r="AU211" s="147" t="s">
        <v>94</v>
      </c>
      <c r="AV211" s="10" t="s">
        <v>94</v>
      </c>
      <c r="AW211" s="10" t="s">
        <v>139</v>
      </c>
      <c r="AX211" s="10" t="s">
        <v>72</v>
      </c>
      <c r="AY211" s="147" t="s">
        <v>130</v>
      </c>
    </row>
    <row r="212" spans="2:65" s="10" customFormat="1" ht="22.5" customHeight="1" x14ac:dyDescent="0.3">
      <c r="B212" s="146"/>
      <c r="E212" s="147" t="s">
        <v>15</v>
      </c>
      <c r="F212" s="231" t="s">
        <v>247</v>
      </c>
      <c r="G212" s="230"/>
      <c r="H212" s="230"/>
      <c r="I212" s="230"/>
      <c r="K212" s="148">
        <v>22.90626</v>
      </c>
      <c r="R212" s="149"/>
      <c r="T212" s="150"/>
      <c r="AA212" s="151"/>
      <c r="AT212" s="147" t="s">
        <v>138</v>
      </c>
      <c r="AU212" s="147" t="s">
        <v>94</v>
      </c>
      <c r="AV212" s="10" t="s">
        <v>94</v>
      </c>
      <c r="AW212" s="10" t="s">
        <v>139</v>
      </c>
      <c r="AX212" s="10" t="s">
        <v>72</v>
      </c>
      <c r="AY212" s="147" t="s">
        <v>130</v>
      </c>
    </row>
    <row r="213" spans="2:65" s="11" customFormat="1" ht="22.5" customHeight="1" x14ac:dyDescent="0.3">
      <c r="B213" s="152"/>
      <c r="E213" s="153" t="s">
        <v>15</v>
      </c>
      <c r="F213" s="232" t="s">
        <v>145</v>
      </c>
      <c r="G213" s="233"/>
      <c r="H213" s="233"/>
      <c r="I213" s="233"/>
      <c r="K213" s="154">
        <v>145.8717</v>
      </c>
      <c r="R213" s="155"/>
      <c r="T213" s="156"/>
      <c r="AA213" s="157"/>
      <c r="AT213" s="158" t="s">
        <v>138</v>
      </c>
      <c r="AU213" s="158" t="s">
        <v>94</v>
      </c>
      <c r="AV213" s="11" t="s">
        <v>135</v>
      </c>
      <c r="AW213" s="11" t="s">
        <v>139</v>
      </c>
      <c r="AX213" s="11" t="s">
        <v>72</v>
      </c>
      <c r="AY213" s="158" t="s">
        <v>130</v>
      </c>
    </row>
    <row r="214" spans="2:65" s="10" customFormat="1" ht="22.5" customHeight="1" x14ac:dyDescent="0.3">
      <c r="B214" s="146"/>
      <c r="E214" s="147" t="s">
        <v>15</v>
      </c>
      <c r="F214" s="231" t="s">
        <v>248</v>
      </c>
      <c r="G214" s="230"/>
      <c r="H214" s="230"/>
      <c r="I214" s="230"/>
      <c r="K214" s="148">
        <v>72.936000000000007</v>
      </c>
      <c r="R214" s="149"/>
      <c r="T214" s="150"/>
      <c r="AA214" s="151"/>
      <c r="AT214" s="147" t="s">
        <v>138</v>
      </c>
      <c r="AU214" s="147" t="s">
        <v>94</v>
      </c>
      <c r="AV214" s="10" t="s">
        <v>94</v>
      </c>
      <c r="AW214" s="10" t="s">
        <v>139</v>
      </c>
      <c r="AX214" s="10" t="s">
        <v>72</v>
      </c>
      <c r="AY214" s="147" t="s">
        <v>130</v>
      </c>
    </row>
    <row r="215" spans="2:65" s="11" customFormat="1" ht="22.5" customHeight="1" x14ac:dyDescent="0.3">
      <c r="B215" s="152"/>
      <c r="E215" s="153" t="s">
        <v>15</v>
      </c>
      <c r="F215" s="232" t="s">
        <v>145</v>
      </c>
      <c r="G215" s="233"/>
      <c r="H215" s="233"/>
      <c r="I215" s="233"/>
      <c r="K215" s="154">
        <v>72.936000000000007</v>
      </c>
      <c r="R215" s="155"/>
      <c r="T215" s="156"/>
      <c r="AA215" s="157"/>
      <c r="AT215" s="158" t="s">
        <v>138</v>
      </c>
      <c r="AU215" s="158" t="s">
        <v>94</v>
      </c>
      <c r="AV215" s="11" t="s">
        <v>135</v>
      </c>
      <c r="AW215" s="11" t="s">
        <v>139</v>
      </c>
      <c r="AX215" s="11" t="s">
        <v>17</v>
      </c>
      <c r="AY215" s="158" t="s">
        <v>130</v>
      </c>
    </row>
    <row r="216" spans="2:65" s="1" customFormat="1" ht="31.5" customHeight="1" x14ac:dyDescent="0.3">
      <c r="B216" s="32"/>
      <c r="C216" s="139" t="s">
        <v>5</v>
      </c>
      <c r="D216" s="139" t="s">
        <v>131</v>
      </c>
      <c r="E216" s="140" t="s">
        <v>249</v>
      </c>
      <c r="F216" s="225" t="s">
        <v>250</v>
      </c>
      <c r="G216" s="226"/>
      <c r="H216" s="226"/>
      <c r="I216" s="226"/>
      <c r="J216" s="141" t="s">
        <v>175</v>
      </c>
      <c r="K216" s="142">
        <v>72.936000000000007</v>
      </c>
      <c r="L216" s="227">
        <v>0</v>
      </c>
      <c r="M216" s="226"/>
      <c r="N216" s="228">
        <f>ROUND(L216*K216,2)</f>
        <v>0</v>
      </c>
      <c r="O216" s="226"/>
      <c r="P216" s="226"/>
      <c r="Q216" s="226"/>
      <c r="R216" s="33"/>
      <c r="T216" s="143" t="s">
        <v>15</v>
      </c>
      <c r="U216" s="39" t="s">
        <v>37</v>
      </c>
      <c r="W216" s="144">
        <f>V216*K216</f>
        <v>0</v>
      </c>
      <c r="X216" s="144">
        <v>0</v>
      </c>
      <c r="Y216" s="144">
        <f>X216*K216</f>
        <v>0</v>
      </c>
      <c r="Z216" s="144">
        <v>0</v>
      </c>
      <c r="AA216" s="145">
        <f>Z216*K216</f>
        <v>0</v>
      </c>
      <c r="AR216" s="16" t="s">
        <v>135</v>
      </c>
      <c r="AT216" s="16" t="s">
        <v>131</v>
      </c>
      <c r="AU216" s="16" t="s">
        <v>94</v>
      </c>
      <c r="AY216" s="16" t="s">
        <v>130</v>
      </c>
      <c r="BE216" s="93">
        <f>IF(U216="základní",N216,0)</f>
        <v>0</v>
      </c>
      <c r="BF216" s="93">
        <f>IF(U216="snížená",N216,0)</f>
        <v>0</v>
      </c>
      <c r="BG216" s="93">
        <f>IF(U216="zákl. přenesená",N216,0)</f>
        <v>0</v>
      </c>
      <c r="BH216" s="93">
        <f>IF(U216="sníž. přenesená",N216,0)</f>
        <v>0</v>
      </c>
      <c r="BI216" s="93">
        <f>IF(U216="nulová",N216,0)</f>
        <v>0</v>
      </c>
      <c r="BJ216" s="16" t="s">
        <v>17</v>
      </c>
      <c r="BK216" s="93">
        <f>ROUND(L216*K216,2)</f>
        <v>0</v>
      </c>
      <c r="BL216" s="16" t="s">
        <v>135</v>
      </c>
      <c r="BM216" s="16" t="s">
        <v>251</v>
      </c>
    </row>
    <row r="217" spans="2:65" s="1" customFormat="1" ht="31.5" customHeight="1" x14ac:dyDescent="0.3">
      <c r="B217" s="32"/>
      <c r="C217" s="139" t="s">
        <v>252</v>
      </c>
      <c r="D217" s="139" t="s">
        <v>131</v>
      </c>
      <c r="E217" s="140" t="s">
        <v>253</v>
      </c>
      <c r="F217" s="225" t="s">
        <v>254</v>
      </c>
      <c r="G217" s="226"/>
      <c r="H217" s="226"/>
      <c r="I217" s="226"/>
      <c r="J217" s="141" t="s">
        <v>175</v>
      </c>
      <c r="K217" s="142">
        <v>72.936000000000007</v>
      </c>
      <c r="L217" s="227">
        <v>0</v>
      </c>
      <c r="M217" s="226"/>
      <c r="N217" s="228">
        <f>ROUND(L217*K217,2)</f>
        <v>0</v>
      </c>
      <c r="O217" s="226"/>
      <c r="P217" s="226"/>
      <c r="Q217" s="226"/>
      <c r="R217" s="33"/>
      <c r="T217" s="143" t="s">
        <v>15</v>
      </c>
      <c r="U217" s="39" t="s">
        <v>37</v>
      </c>
      <c r="W217" s="144">
        <f>V217*K217</f>
        <v>0</v>
      </c>
      <c r="X217" s="144">
        <v>0</v>
      </c>
      <c r="Y217" s="144">
        <f>X217*K217</f>
        <v>0</v>
      </c>
      <c r="Z217" s="144">
        <v>0</v>
      </c>
      <c r="AA217" s="145">
        <f>Z217*K217</f>
        <v>0</v>
      </c>
      <c r="AR217" s="16" t="s">
        <v>135</v>
      </c>
      <c r="AT217" s="16" t="s">
        <v>131</v>
      </c>
      <c r="AU217" s="16" t="s">
        <v>94</v>
      </c>
      <c r="AY217" s="16" t="s">
        <v>130</v>
      </c>
      <c r="BE217" s="93">
        <f>IF(U217="základní",N217,0)</f>
        <v>0</v>
      </c>
      <c r="BF217" s="93">
        <f>IF(U217="snížená",N217,0)</f>
        <v>0</v>
      </c>
      <c r="BG217" s="93">
        <f>IF(U217="zákl. přenesená",N217,0)</f>
        <v>0</v>
      </c>
      <c r="BH217" s="93">
        <f>IF(U217="sníž. přenesená",N217,0)</f>
        <v>0</v>
      </c>
      <c r="BI217" s="93">
        <f>IF(U217="nulová",N217,0)</f>
        <v>0</v>
      </c>
      <c r="BJ217" s="16" t="s">
        <v>17</v>
      </c>
      <c r="BK217" s="93">
        <f>ROUND(L217*K217,2)</f>
        <v>0</v>
      </c>
      <c r="BL217" s="16" t="s">
        <v>135</v>
      </c>
      <c r="BM217" s="16" t="s">
        <v>255</v>
      </c>
    </row>
    <row r="218" spans="2:65" s="1" customFormat="1" ht="31.5" customHeight="1" x14ac:dyDescent="0.3">
      <c r="B218" s="32"/>
      <c r="C218" s="139" t="s">
        <v>256</v>
      </c>
      <c r="D218" s="139" t="s">
        <v>131</v>
      </c>
      <c r="E218" s="140" t="s">
        <v>257</v>
      </c>
      <c r="F218" s="225" t="s">
        <v>258</v>
      </c>
      <c r="G218" s="226"/>
      <c r="H218" s="226"/>
      <c r="I218" s="226"/>
      <c r="J218" s="141" t="s">
        <v>175</v>
      </c>
      <c r="K218" s="142">
        <v>72.936000000000007</v>
      </c>
      <c r="L218" s="227">
        <v>0</v>
      </c>
      <c r="M218" s="226"/>
      <c r="N218" s="228">
        <f>ROUND(L218*K218,2)</f>
        <v>0</v>
      </c>
      <c r="O218" s="226"/>
      <c r="P218" s="226"/>
      <c r="Q218" s="226"/>
      <c r="R218" s="33"/>
      <c r="T218" s="143" t="s">
        <v>15</v>
      </c>
      <c r="U218" s="39" t="s">
        <v>37</v>
      </c>
      <c r="W218" s="144">
        <f>V218*K218</f>
        <v>0</v>
      </c>
      <c r="X218" s="144">
        <v>0</v>
      </c>
      <c r="Y218" s="144">
        <f>X218*K218</f>
        <v>0</v>
      </c>
      <c r="Z218" s="144">
        <v>0</v>
      </c>
      <c r="AA218" s="145">
        <f>Z218*K218</f>
        <v>0</v>
      </c>
      <c r="AR218" s="16" t="s">
        <v>135</v>
      </c>
      <c r="AT218" s="16" t="s">
        <v>131</v>
      </c>
      <c r="AU218" s="16" t="s">
        <v>94</v>
      </c>
      <c r="AY218" s="16" t="s">
        <v>130</v>
      </c>
      <c r="BE218" s="93">
        <f>IF(U218="základní",N218,0)</f>
        <v>0</v>
      </c>
      <c r="BF218" s="93">
        <f>IF(U218="snížená",N218,0)</f>
        <v>0</v>
      </c>
      <c r="BG218" s="93">
        <f>IF(U218="zákl. přenesená",N218,0)</f>
        <v>0</v>
      </c>
      <c r="BH218" s="93">
        <f>IF(U218="sníž. přenesená",N218,0)</f>
        <v>0</v>
      </c>
      <c r="BI218" s="93">
        <f>IF(U218="nulová",N218,0)</f>
        <v>0</v>
      </c>
      <c r="BJ218" s="16" t="s">
        <v>17</v>
      </c>
      <c r="BK218" s="93">
        <f>ROUND(L218*K218,2)</f>
        <v>0</v>
      </c>
      <c r="BL218" s="16" t="s">
        <v>135</v>
      </c>
      <c r="BM218" s="16" t="s">
        <v>259</v>
      </c>
    </row>
    <row r="219" spans="2:65" s="1" customFormat="1" ht="31.5" customHeight="1" x14ac:dyDescent="0.3">
      <c r="B219" s="32"/>
      <c r="C219" s="139" t="s">
        <v>260</v>
      </c>
      <c r="D219" s="139" t="s">
        <v>131</v>
      </c>
      <c r="E219" s="140" t="s">
        <v>261</v>
      </c>
      <c r="F219" s="225" t="s">
        <v>262</v>
      </c>
      <c r="G219" s="226"/>
      <c r="H219" s="226"/>
      <c r="I219" s="226"/>
      <c r="J219" s="141" t="s">
        <v>134</v>
      </c>
      <c r="K219" s="142">
        <v>880.18799999999999</v>
      </c>
      <c r="L219" s="227">
        <v>0</v>
      </c>
      <c r="M219" s="226"/>
      <c r="N219" s="228">
        <f>ROUND(L219*K219,2)</f>
        <v>0</v>
      </c>
      <c r="O219" s="226"/>
      <c r="P219" s="226"/>
      <c r="Q219" s="226"/>
      <c r="R219" s="33"/>
      <c r="T219" s="143" t="s">
        <v>15</v>
      </c>
      <c r="U219" s="39" t="s">
        <v>37</v>
      </c>
      <c r="W219" s="144">
        <f>V219*K219</f>
        <v>0</v>
      </c>
      <c r="X219" s="144">
        <v>1.99E-3</v>
      </c>
      <c r="Y219" s="144">
        <f>X219*K219</f>
        <v>1.7515741199999999</v>
      </c>
      <c r="Z219" s="144">
        <v>0</v>
      </c>
      <c r="AA219" s="145">
        <f>Z219*K219</f>
        <v>0</v>
      </c>
      <c r="AR219" s="16" t="s">
        <v>135</v>
      </c>
      <c r="AT219" s="16" t="s">
        <v>131</v>
      </c>
      <c r="AU219" s="16" t="s">
        <v>94</v>
      </c>
      <c r="AY219" s="16" t="s">
        <v>130</v>
      </c>
      <c r="BE219" s="93">
        <f>IF(U219="základní",N219,0)</f>
        <v>0</v>
      </c>
      <c r="BF219" s="93">
        <f>IF(U219="snížená",N219,0)</f>
        <v>0</v>
      </c>
      <c r="BG219" s="93">
        <f>IF(U219="zákl. přenesená",N219,0)</f>
        <v>0</v>
      </c>
      <c r="BH219" s="93">
        <f>IF(U219="sníž. přenesená",N219,0)</f>
        <v>0</v>
      </c>
      <c r="BI219" s="93">
        <f>IF(U219="nulová",N219,0)</f>
        <v>0</v>
      </c>
      <c r="BJ219" s="16" t="s">
        <v>17</v>
      </c>
      <c r="BK219" s="93">
        <f>ROUND(L219*K219,2)</f>
        <v>0</v>
      </c>
      <c r="BL219" s="16" t="s">
        <v>135</v>
      </c>
      <c r="BM219" s="16" t="s">
        <v>263</v>
      </c>
    </row>
    <row r="220" spans="2:65" s="10" customFormat="1" ht="22.5" customHeight="1" x14ac:dyDescent="0.3">
      <c r="B220" s="146"/>
      <c r="E220" s="147" t="s">
        <v>15</v>
      </c>
      <c r="F220" s="229" t="s">
        <v>264</v>
      </c>
      <c r="G220" s="230"/>
      <c r="H220" s="230"/>
      <c r="I220" s="230"/>
      <c r="K220" s="148">
        <v>220.02950000000001</v>
      </c>
      <c r="R220" s="149"/>
      <c r="T220" s="150"/>
      <c r="AA220" s="151"/>
      <c r="AT220" s="147" t="s">
        <v>138</v>
      </c>
      <c r="AU220" s="147" t="s">
        <v>94</v>
      </c>
      <c r="AV220" s="10" t="s">
        <v>94</v>
      </c>
      <c r="AW220" s="10" t="s">
        <v>139</v>
      </c>
      <c r="AX220" s="10" t="s">
        <v>72</v>
      </c>
      <c r="AY220" s="147" t="s">
        <v>130</v>
      </c>
    </row>
    <row r="221" spans="2:65" s="10" customFormat="1" ht="22.5" customHeight="1" x14ac:dyDescent="0.3">
      <c r="B221" s="146"/>
      <c r="E221" s="147" t="s">
        <v>15</v>
      </c>
      <c r="F221" s="231" t="s">
        <v>265</v>
      </c>
      <c r="G221" s="230"/>
      <c r="H221" s="230"/>
      <c r="I221" s="230"/>
      <c r="K221" s="148">
        <v>28.152000000000001</v>
      </c>
      <c r="R221" s="149"/>
      <c r="T221" s="150"/>
      <c r="AA221" s="151"/>
      <c r="AT221" s="147" t="s">
        <v>138</v>
      </c>
      <c r="AU221" s="147" t="s">
        <v>94</v>
      </c>
      <c r="AV221" s="10" t="s">
        <v>94</v>
      </c>
      <c r="AW221" s="10" t="s">
        <v>139</v>
      </c>
      <c r="AX221" s="10" t="s">
        <v>72</v>
      </c>
      <c r="AY221" s="147" t="s">
        <v>130</v>
      </c>
    </row>
    <row r="222" spans="2:65" s="10" customFormat="1" ht="22.5" customHeight="1" x14ac:dyDescent="0.3">
      <c r="B222" s="146"/>
      <c r="E222" s="147" t="s">
        <v>15</v>
      </c>
      <c r="F222" s="231" t="s">
        <v>266</v>
      </c>
      <c r="G222" s="230"/>
      <c r="H222" s="230"/>
      <c r="I222" s="230"/>
      <c r="K222" s="148">
        <v>30.42</v>
      </c>
      <c r="R222" s="149"/>
      <c r="T222" s="150"/>
      <c r="AA222" s="151"/>
      <c r="AT222" s="147" t="s">
        <v>138</v>
      </c>
      <c r="AU222" s="147" t="s">
        <v>94</v>
      </c>
      <c r="AV222" s="10" t="s">
        <v>94</v>
      </c>
      <c r="AW222" s="10" t="s">
        <v>139</v>
      </c>
      <c r="AX222" s="10" t="s">
        <v>72</v>
      </c>
      <c r="AY222" s="147" t="s">
        <v>130</v>
      </c>
    </row>
    <row r="223" spans="2:65" s="10" customFormat="1" ht="22.5" customHeight="1" x14ac:dyDescent="0.3">
      <c r="B223" s="146"/>
      <c r="E223" s="147" t="s">
        <v>15</v>
      </c>
      <c r="F223" s="231" t="s">
        <v>267</v>
      </c>
      <c r="G223" s="230"/>
      <c r="H223" s="230"/>
      <c r="I223" s="230"/>
      <c r="K223" s="148">
        <v>2.3152499999999998</v>
      </c>
      <c r="R223" s="149"/>
      <c r="T223" s="150"/>
      <c r="AA223" s="151"/>
      <c r="AT223" s="147" t="s">
        <v>138</v>
      </c>
      <c r="AU223" s="147" t="s">
        <v>94</v>
      </c>
      <c r="AV223" s="10" t="s">
        <v>94</v>
      </c>
      <c r="AW223" s="10" t="s">
        <v>139</v>
      </c>
      <c r="AX223" s="10" t="s">
        <v>72</v>
      </c>
      <c r="AY223" s="147" t="s">
        <v>130</v>
      </c>
    </row>
    <row r="224" spans="2:65" s="10" customFormat="1" ht="22.5" customHeight="1" x14ac:dyDescent="0.3">
      <c r="B224" s="146"/>
      <c r="E224" s="147" t="s">
        <v>15</v>
      </c>
      <c r="F224" s="231" t="s">
        <v>268</v>
      </c>
      <c r="G224" s="230"/>
      <c r="H224" s="230"/>
      <c r="I224" s="230"/>
      <c r="K224" s="148">
        <v>231.119</v>
      </c>
      <c r="R224" s="149"/>
      <c r="T224" s="150"/>
      <c r="AA224" s="151"/>
      <c r="AT224" s="147" t="s">
        <v>138</v>
      </c>
      <c r="AU224" s="147" t="s">
        <v>94</v>
      </c>
      <c r="AV224" s="10" t="s">
        <v>94</v>
      </c>
      <c r="AW224" s="10" t="s">
        <v>139</v>
      </c>
      <c r="AX224" s="10" t="s">
        <v>72</v>
      </c>
      <c r="AY224" s="147" t="s">
        <v>130</v>
      </c>
    </row>
    <row r="225" spans="2:65" s="10" customFormat="1" ht="22.5" customHeight="1" x14ac:dyDescent="0.3">
      <c r="B225" s="146"/>
      <c r="E225" s="147" t="s">
        <v>15</v>
      </c>
      <c r="F225" s="231" t="s">
        <v>269</v>
      </c>
      <c r="G225" s="230"/>
      <c r="H225" s="230"/>
      <c r="I225" s="230"/>
      <c r="K225" s="148">
        <v>22.981000000000002</v>
      </c>
      <c r="R225" s="149"/>
      <c r="T225" s="150"/>
      <c r="AA225" s="151"/>
      <c r="AT225" s="147" t="s">
        <v>138</v>
      </c>
      <c r="AU225" s="147" t="s">
        <v>94</v>
      </c>
      <c r="AV225" s="10" t="s">
        <v>94</v>
      </c>
      <c r="AW225" s="10" t="s">
        <v>139</v>
      </c>
      <c r="AX225" s="10" t="s">
        <v>72</v>
      </c>
      <c r="AY225" s="147" t="s">
        <v>130</v>
      </c>
    </row>
    <row r="226" spans="2:65" s="10" customFormat="1" ht="22.5" customHeight="1" x14ac:dyDescent="0.3">
      <c r="B226" s="146"/>
      <c r="E226" s="147" t="s">
        <v>15</v>
      </c>
      <c r="F226" s="231" t="s">
        <v>270</v>
      </c>
      <c r="G226" s="230"/>
      <c r="H226" s="230"/>
      <c r="I226" s="230"/>
      <c r="K226" s="148">
        <v>19.108000000000001</v>
      </c>
      <c r="R226" s="149"/>
      <c r="T226" s="150"/>
      <c r="AA226" s="151"/>
      <c r="AT226" s="147" t="s">
        <v>138</v>
      </c>
      <c r="AU226" s="147" t="s">
        <v>94</v>
      </c>
      <c r="AV226" s="10" t="s">
        <v>94</v>
      </c>
      <c r="AW226" s="10" t="s">
        <v>139</v>
      </c>
      <c r="AX226" s="10" t="s">
        <v>72</v>
      </c>
      <c r="AY226" s="147" t="s">
        <v>130</v>
      </c>
    </row>
    <row r="227" spans="2:65" s="10" customFormat="1" ht="22.5" customHeight="1" x14ac:dyDescent="0.3">
      <c r="B227" s="146"/>
      <c r="E227" s="147" t="s">
        <v>15</v>
      </c>
      <c r="F227" s="231" t="s">
        <v>271</v>
      </c>
      <c r="G227" s="230"/>
      <c r="H227" s="230"/>
      <c r="I227" s="230"/>
      <c r="K227" s="148">
        <v>18.48</v>
      </c>
      <c r="R227" s="149"/>
      <c r="T227" s="150"/>
      <c r="AA227" s="151"/>
      <c r="AT227" s="147" t="s">
        <v>138</v>
      </c>
      <c r="AU227" s="147" t="s">
        <v>94</v>
      </c>
      <c r="AV227" s="10" t="s">
        <v>94</v>
      </c>
      <c r="AW227" s="10" t="s">
        <v>139</v>
      </c>
      <c r="AX227" s="10" t="s">
        <v>72</v>
      </c>
      <c r="AY227" s="147" t="s">
        <v>130</v>
      </c>
    </row>
    <row r="228" spans="2:65" s="10" customFormat="1" ht="22.5" customHeight="1" x14ac:dyDescent="0.3">
      <c r="B228" s="146"/>
      <c r="E228" s="147" t="s">
        <v>15</v>
      </c>
      <c r="F228" s="231" t="s">
        <v>272</v>
      </c>
      <c r="G228" s="230"/>
      <c r="H228" s="230"/>
      <c r="I228" s="230"/>
      <c r="K228" s="148">
        <v>28.638000000000002</v>
      </c>
      <c r="R228" s="149"/>
      <c r="T228" s="150"/>
      <c r="AA228" s="151"/>
      <c r="AT228" s="147" t="s">
        <v>138</v>
      </c>
      <c r="AU228" s="147" t="s">
        <v>94</v>
      </c>
      <c r="AV228" s="10" t="s">
        <v>94</v>
      </c>
      <c r="AW228" s="10" t="s">
        <v>139</v>
      </c>
      <c r="AX228" s="10" t="s">
        <v>72</v>
      </c>
      <c r="AY228" s="147" t="s">
        <v>130</v>
      </c>
    </row>
    <row r="229" spans="2:65" s="10" customFormat="1" ht="22.5" customHeight="1" x14ac:dyDescent="0.3">
      <c r="B229" s="146"/>
      <c r="E229" s="147" t="s">
        <v>15</v>
      </c>
      <c r="F229" s="231" t="s">
        <v>273</v>
      </c>
      <c r="G229" s="230"/>
      <c r="H229" s="230"/>
      <c r="I229" s="230"/>
      <c r="K229" s="148">
        <v>57.04</v>
      </c>
      <c r="R229" s="149"/>
      <c r="T229" s="150"/>
      <c r="AA229" s="151"/>
      <c r="AT229" s="147" t="s">
        <v>138</v>
      </c>
      <c r="AU229" s="147" t="s">
        <v>94</v>
      </c>
      <c r="AV229" s="10" t="s">
        <v>94</v>
      </c>
      <c r="AW229" s="10" t="s">
        <v>139</v>
      </c>
      <c r="AX229" s="10" t="s">
        <v>72</v>
      </c>
      <c r="AY229" s="147" t="s">
        <v>130</v>
      </c>
    </row>
    <row r="230" spans="2:65" s="10" customFormat="1" ht="22.5" customHeight="1" x14ac:dyDescent="0.3">
      <c r="B230" s="146"/>
      <c r="E230" s="147" t="s">
        <v>15</v>
      </c>
      <c r="F230" s="231" t="s">
        <v>274</v>
      </c>
      <c r="G230" s="230"/>
      <c r="H230" s="230"/>
      <c r="I230" s="230"/>
      <c r="K230" s="148">
        <v>26.433</v>
      </c>
      <c r="R230" s="149"/>
      <c r="T230" s="150"/>
      <c r="AA230" s="151"/>
      <c r="AT230" s="147" t="s">
        <v>138</v>
      </c>
      <c r="AU230" s="147" t="s">
        <v>94</v>
      </c>
      <c r="AV230" s="10" t="s">
        <v>94</v>
      </c>
      <c r="AW230" s="10" t="s">
        <v>139</v>
      </c>
      <c r="AX230" s="10" t="s">
        <v>72</v>
      </c>
      <c r="AY230" s="147" t="s">
        <v>130</v>
      </c>
    </row>
    <row r="231" spans="2:65" s="10" customFormat="1" ht="22.5" customHeight="1" x14ac:dyDescent="0.3">
      <c r="B231" s="146"/>
      <c r="E231" s="147" t="s">
        <v>15</v>
      </c>
      <c r="F231" s="231" t="s">
        <v>275</v>
      </c>
      <c r="G231" s="230"/>
      <c r="H231" s="230"/>
      <c r="I231" s="230"/>
      <c r="K231" s="148">
        <v>110.232</v>
      </c>
      <c r="R231" s="149"/>
      <c r="T231" s="150"/>
      <c r="AA231" s="151"/>
      <c r="AT231" s="147" t="s">
        <v>138</v>
      </c>
      <c r="AU231" s="147" t="s">
        <v>94</v>
      </c>
      <c r="AV231" s="10" t="s">
        <v>94</v>
      </c>
      <c r="AW231" s="10" t="s">
        <v>139</v>
      </c>
      <c r="AX231" s="10" t="s">
        <v>72</v>
      </c>
      <c r="AY231" s="147" t="s">
        <v>130</v>
      </c>
    </row>
    <row r="232" spans="2:65" s="10" customFormat="1" ht="22.5" customHeight="1" x14ac:dyDescent="0.3">
      <c r="B232" s="146"/>
      <c r="E232" s="147" t="s">
        <v>15</v>
      </c>
      <c r="F232" s="231" t="s">
        <v>276</v>
      </c>
      <c r="G232" s="230"/>
      <c r="H232" s="230"/>
      <c r="I232" s="230"/>
      <c r="K232" s="148">
        <v>17.940000000000001</v>
      </c>
      <c r="R232" s="149"/>
      <c r="T232" s="150"/>
      <c r="AA232" s="151"/>
      <c r="AT232" s="147" t="s">
        <v>138</v>
      </c>
      <c r="AU232" s="147" t="s">
        <v>94</v>
      </c>
      <c r="AV232" s="10" t="s">
        <v>94</v>
      </c>
      <c r="AW232" s="10" t="s">
        <v>139</v>
      </c>
      <c r="AX232" s="10" t="s">
        <v>72</v>
      </c>
      <c r="AY232" s="147" t="s">
        <v>130</v>
      </c>
    </row>
    <row r="233" spans="2:65" s="10" customFormat="1" ht="22.5" customHeight="1" x14ac:dyDescent="0.3">
      <c r="B233" s="146"/>
      <c r="E233" s="147" t="s">
        <v>15</v>
      </c>
      <c r="F233" s="231" t="s">
        <v>277</v>
      </c>
      <c r="G233" s="230"/>
      <c r="H233" s="230"/>
      <c r="I233" s="230"/>
      <c r="K233" s="148">
        <v>16.100000000000001</v>
      </c>
      <c r="R233" s="149"/>
      <c r="T233" s="150"/>
      <c r="AA233" s="151"/>
      <c r="AT233" s="147" t="s">
        <v>138</v>
      </c>
      <c r="AU233" s="147" t="s">
        <v>94</v>
      </c>
      <c r="AV233" s="10" t="s">
        <v>94</v>
      </c>
      <c r="AW233" s="10" t="s">
        <v>139</v>
      </c>
      <c r="AX233" s="10" t="s">
        <v>72</v>
      </c>
      <c r="AY233" s="147" t="s">
        <v>130</v>
      </c>
    </row>
    <row r="234" spans="2:65" s="10" customFormat="1" ht="22.5" customHeight="1" x14ac:dyDescent="0.3">
      <c r="B234" s="146"/>
      <c r="E234" s="147" t="s">
        <v>15</v>
      </c>
      <c r="F234" s="231" t="s">
        <v>278</v>
      </c>
      <c r="G234" s="230"/>
      <c r="H234" s="230"/>
      <c r="I234" s="230"/>
      <c r="K234" s="148">
        <v>32.479999999999997</v>
      </c>
      <c r="R234" s="149"/>
      <c r="T234" s="150"/>
      <c r="AA234" s="151"/>
      <c r="AT234" s="147" t="s">
        <v>138</v>
      </c>
      <c r="AU234" s="147" t="s">
        <v>94</v>
      </c>
      <c r="AV234" s="10" t="s">
        <v>94</v>
      </c>
      <c r="AW234" s="10" t="s">
        <v>139</v>
      </c>
      <c r="AX234" s="10" t="s">
        <v>72</v>
      </c>
      <c r="AY234" s="147" t="s">
        <v>130</v>
      </c>
    </row>
    <row r="235" spans="2:65" s="10" customFormat="1" ht="22.5" customHeight="1" x14ac:dyDescent="0.3">
      <c r="B235" s="146"/>
      <c r="E235" s="147" t="s">
        <v>15</v>
      </c>
      <c r="F235" s="231" t="s">
        <v>279</v>
      </c>
      <c r="G235" s="230"/>
      <c r="H235" s="230"/>
      <c r="I235" s="230"/>
      <c r="K235" s="148">
        <v>18.72</v>
      </c>
      <c r="R235" s="149"/>
      <c r="T235" s="150"/>
      <c r="AA235" s="151"/>
      <c r="AT235" s="147" t="s">
        <v>138</v>
      </c>
      <c r="AU235" s="147" t="s">
        <v>94</v>
      </c>
      <c r="AV235" s="10" t="s">
        <v>94</v>
      </c>
      <c r="AW235" s="10" t="s">
        <v>139</v>
      </c>
      <c r="AX235" s="10" t="s">
        <v>72</v>
      </c>
      <c r="AY235" s="147" t="s">
        <v>130</v>
      </c>
    </row>
    <row r="236" spans="2:65" s="11" customFormat="1" ht="22.5" customHeight="1" x14ac:dyDescent="0.3">
      <c r="B236" s="152"/>
      <c r="E236" s="153" t="s">
        <v>15</v>
      </c>
      <c r="F236" s="232" t="s">
        <v>145</v>
      </c>
      <c r="G236" s="233"/>
      <c r="H236" s="233"/>
      <c r="I236" s="233"/>
      <c r="K236" s="154">
        <v>880.18775000000005</v>
      </c>
      <c r="R236" s="155"/>
      <c r="T236" s="156"/>
      <c r="AA236" s="157"/>
      <c r="AT236" s="158" t="s">
        <v>138</v>
      </c>
      <c r="AU236" s="158" t="s">
        <v>94</v>
      </c>
      <c r="AV236" s="11" t="s">
        <v>135</v>
      </c>
      <c r="AW236" s="11" t="s">
        <v>139</v>
      </c>
      <c r="AX236" s="11" t="s">
        <v>17</v>
      </c>
      <c r="AY236" s="158" t="s">
        <v>130</v>
      </c>
    </row>
    <row r="237" spans="2:65" s="1" customFormat="1" ht="31.5" customHeight="1" x14ac:dyDescent="0.3">
      <c r="B237" s="32"/>
      <c r="C237" s="139" t="s">
        <v>280</v>
      </c>
      <c r="D237" s="139" t="s">
        <v>131</v>
      </c>
      <c r="E237" s="140" t="s">
        <v>281</v>
      </c>
      <c r="F237" s="225" t="s">
        <v>282</v>
      </c>
      <c r="G237" s="226"/>
      <c r="H237" s="226"/>
      <c r="I237" s="226"/>
      <c r="J237" s="141" t="s">
        <v>134</v>
      </c>
      <c r="K237" s="142">
        <v>1003.694</v>
      </c>
      <c r="L237" s="227">
        <v>0</v>
      </c>
      <c r="M237" s="226"/>
      <c r="N237" s="228">
        <f>ROUND(L237*K237,2)</f>
        <v>0</v>
      </c>
      <c r="O237" s="226"/>
      <c r="P237" s="226"/>
      <c r="Q237" s="226"/>
      <c r="R237" s="33"/>
      <c r="T237" s="143" t="s">
        <v>15</v>
      </c>
      <c r="U237" s="39" t="s">
        <v>37</v>
      </c>
      <c r="W237" s="144">
        <f>V237*K237</f>
        <v>0</v>
      </c>
      <c r="X237" s="144">
        <v>2.0100000000000001E-3</v>
      </c>
      <c r="Y237" s="144">
        <f>X237*K237</f>
        <v>2.0174249400000002</v>
      </c>
      <c r="Z237" s="144">
        <v>0</v>
      </c>
      <c r="AA237" s="145">
        <f>Z237*K237</f>
        <v>0</v>
      </c>
      <c r="AR237" s="16" t="s">
        <v>135</v>
      </c>
      <c r="AT237" s="16" t="s">
        <v>131</v>
      </c>
      <c r="AU237" s="16" t="s">
        <v>94</v>
      </c>
      <c r="AY237" s="16" t="s">
        <v>130</v>
      </c>
      <c r="BE237" s="93">
        <f>IF(U237="základní",N237,0)</f>
        <v>0</v>
      </c>
      <c r="BF237" s="93">
        <f>IF(U237="snížená",N237,0)</f>
        <v>0</v>
      </c>
      <c r="BG237" s="93">
        <f>IF(U237="zákl. přenesená",N237,0)</f>
        <v>0</v>
      </c>
      <c r="BH237" s="93">
        <f>IF(U237="sníž. přenesená",N237,0)</f>
        <v>0</v>
      </c>
      <c r="BI237" s="93">
        <f>IF(U237="nulová",N237,0)</f>
        <v>0</v>
      </c>
      <c r="BJ237" s="16" t="s">
        <v>17</v>
      </c>
      <c r="BK237" s="93">
        <f>ROUND(L237*K237,2)</f>
        <v>0</v>
      </c>
      <c r="BL237" s="16" t="s">
        <v>135</v>
      </c>
      <c r="BM237" s="16" t="s">
        <v>283</v>
      </c>
    </row>
    <row r="238" spans="2:65" s="10" customFormat="1" ht="22.5" customHeight="1" x14ac:dyDescent="0.3">
      <c r="B238" s="146"/>
      <c r="E238" s="147" t="s">
        <v>15</v>
      </c>
      <c r="F238" s="229" t="s">
        <v>284</v>
      </c>
      <c r="G238" s="230"/>
      <c r="H238" s="230"/>
      <c r="I238" s="230"/>
      <c r="K238" s="148">
        <v>29.116</v>
      </c>
      <c r="R238" s="149"/>
      <c r="T238" s="150"/>
      <c r="AA238" s="151"/>
      <c r="AT238" s="147" t="s">
        <v>138</v>
      </c>
      <c r="AU238" s="147" t="s">
        <v>94</v>
      </c>
      <c r="AV238" s="10" t="s">
        <v>94</v>
      </c>
      <c r="AW238" s="10" t="s">
        <v>139</v>
      </c>
      <c r="AX238" s="10" t="s">
        <v>72</v>
      </c>
      <c r="AY238" s="147" t="s">
        <v>130</v>
      </c>
    </row>
    <row r="239" spans="2:65" s="10" customFormat="1" ht="22.5" customHeight="1" x14ac:dyDescent="0.3">
      <c r="B239" s="146"/>
      <c r="E239" s="147" t="s">
        <v>15</v>
      </c>
      <c r="F239" s="231" t="s">
        <v>285</v>
      </c>
      <c r="G239" s="230"/>
      <c r="H239" s="230"/>
      <c r="I239" s="230"/>
      <c r="K239" s="148">
        <v>115.92</v>
      </c>
      <c r="R239" s="149"/>
      <c r="T239" s="150"/>
      <c r="AA239" s="151"/>
      <c r="AT239" s="147" t="s">
        <v>138</v>
      </c>
      <c r="AU239" s="147" t="s">
        <v>94</v>
      </c>
      <c r="AV239" s="10" t="s">
        <v>94</v>
      </c>
      <c r="AW239" s="10" t="s">
        <v>139</v>
      </c>
      <c r="AX239" s="10" t="s">
        <v>72</v>
      </c>
      <c r="AY239" s="147" t="s">
        <v>130</v>
      </c>
    </row>
    <row r="240" spans="2:65" s="10" customFormat="1" ht="22.5" customHeight="1" x14ac:dyDescent="0.3">
      <c r="B240" s="146"/>
      <c r="E240" s="147" t="s">
        <v>15</v>
      </c>
      <c r="F240" s="231" t="s">
        <v>286</v>
      </c>
      <c r="G240" s="230"/>
      <c r="H240" s="230"/>
      <c r="I240" s="230"/>
      <c r="K240" s="148">
        <v>249.0215</v>
      </c>
      <c r="R240" s="149"/>
      <c r="T240" s="150"/>
      <c r="AA240" s="151"/>
      <c r="AT240" s="147" t="s">
        <v>138</v>
      </c>
      <c r="AU240" s="147" t="s">
        <v>94</v>
      </c>
      <c r="AV240" s="10" t="s">
        <v>94</v>
      </c>
      <c r="AW240" s="10" t="s">
        <v>139</v>
      </c>
      <c r="AX240" s="10" t="s">
        <v>72</v>
      </c>
      <c r="AY240" s="147" t="s">
        <v>130</v>
      </c>
    </row>
    <row r="241" spans="2:65" s="10" customFormat="1" ht="22.5" customHeight="1" x14ac:dyDescent="0.3">
      <c r="B241" s="146"/>
      <c r="E241" s="147" t="s">
        <v>15</v>
      </c>
      <c r="F241" s="231" t="s">
        <v>287</v>
      </c>
      <c r="G241" s="230"/>
      <c r="H241" s="230"/>
      <c r="I241" s="230"/>
      <c r="K241" s="148">
        <v>327.68</v>
      </c>
      <c r="R241" s="149"/>
      <c r="T241" s="150"/>
      <c r="AA241" s="151"/>
      <c r="AT241" s="147" t="s">
        <v>138</v>
      </c>
      <c r="AU241" s="147" t="s">
        <v>94</v>
      </c>
      <c r="AV241" s="10" t="s">
        <v>94</v>
      </c>
      <c r="AW241" s="10" t="s">
        <v>139</v>
      </c>
      <c r="AX241" s="10" t="s">
        <v>72</v>
      </c>
      <c r="AY241" s="147" t="s">
        <v>130</v>
      </c>
    </row>
    <row r="242" spans="2:65" s="10" customFormat="1" ht="22.5" customHeight="1" x14ac:dyDescent="0.3">
      <c r="B242" s="146"/>
      <c r="E242" s="147" t="s">
        <v>15</v>
      </c>
      <c r="F242" s="231" t="s">
        <v>288</v>
      </c>
      <c r="G242" s="230"/>
      <c r="H242" s="230"/>
      <c r="I242" s="230"/>
      <c r="K242" s="148">
        <v>165.32320000000001</v>
      </c>
      <c r="R242" s="149"/>
      <c r="T242" s="150"/>
      <c r="AA242" s="151"/>
      <c r="AT242" s="147" t="s">
        <v>138</v>
      </c>
      <c r="AU242" s="147" t="s">
        <v>94</v>
      </c>
      <c r="AV242" s="10" t="s">
        <v>94</v>
      </c>
      <c r="AW242" s="10" t="s">
        <v>139</v>
      </c>
      <c r="AX242" s="10" t="s">
        <v>72</v>
      </c>
      <c r="AY242" s="147" t="s">
        <v>130</v>
      </c>
    </row>
    <row r="243" spans="2:65" s="10" customFormat="1" ht="22.5" customHeight="1" x14ac:dyDescent="0.3">
      <c r="B243" s="146"/>
      <c r="E243" s="147" t="s">
        <v>15</v>
      </c>
      <c r="F243" s="231" t="s">
        <v>289</v>
      </c>
      <c r="G243" s="230"/>
      <c r="H243" s="230"/>
      <c r="I243" s="230"/>
      <c r="K243" s="148">
        <v>40.768000000000001</v>
      </c>
      <c r="R243" s="149"/>
      <c r="T243" s="150"/>
      <c r="AA243" s="151"/>
      <c r="AT243" s="147" t="s">
        <v>138</v>
      </c>
      <c r="AU243" s="147" t="s">
        <v>94</v>
      </c>
      <c r="AV243" s="10" t="s">
        <v>94</v>
      </c>
      <c r="AW243" s="10" t="s">
        <v>139</v>
      </c>
      <c r="AX243" s="10" t="s">
        <v>72</v>
      </c>
      <c r="AY243" s="147" t="s">
        <v>130</v>
      </c>
    </row>
    <row r="244" spans="2:65" s="10" customFormat="1" ht="22.5" customHeight="1" x14ac:dyDescent="0.3">
      <c r="B244" s="146"/>
      <c r="E244" s="147" t="s">
        <v>15</v>
      </c>
      <c r="F244" s="231" t="s">
        <v>290</v>
      </c>
      <c r="G244" s="230"/>
      <c r="H244" s="230"/>
      <c r="I244" s="230"/>
      <c r="K244" s="148">
        <v>24.648</v>
      </c>
      <c r="R244" s="149"/>
      <c r="T244" s="150"/>
      <c r="AA244" s="151"/>
      <c r="AT244" s="147" t="s">
        <v>138</v>
      </c>
      <c r="AU244" s="147" t="s">
        <v>94</v>
      </c>
      <c r="AV244" s="10" t="s">
        <v>94</v>
      </c>
      <c r="AW244" s="10" t="s">
        <v>139</v>
      </c>
      <c r="AX244" s="10" t="s">
        <v>72</v>
      </c>
      <c r="AY244" s="147" t="s">
        <v>130</v>
      </c>
    </row>
    <row r="245" spans="2:65" s="10" customFormat="1" ht="22.5" customHeight="1" x14ac:dyDescent="0.3">
      <c r="B245" s="146"/>
      <c r="E245" s="147" t="s">
        <v>15</v>
      </c>
      <c r="F245" s="231" t="s">
        <v>291</v>
      </c>
      <c r="G245" s="230"/>
      <c r="H245" s="230"/>
      <c r="I245" s="230"/>
      <c r="K245" s="148">
        <v>18.251999999999999</v>
      </c>
      <c r="R245" s="149"/>
      <c r="T245" s="150"/>
      <c r="AA245" s="151"/>
      <c r="AT245" s="147" t="s">
        <v>138</v>
      </c>
      <c r="AU245" s="147" t="s">
        <v>94</v>
      </c>
      <c r="AV245" s="10" t="s">
        <v>94</v>
      </c>
      <c r="AW245" s="10" t="s">
        <v>139</v>
      </c>
      <c r="AX245" s="10" t="s">
        <v>72</v>
      </c>
      <c r="AY245" s="147" t="s">
        <v>130</v>
      </c>
    </row>
    <row r="246" spans="2:65" s="10" customFormat="1" ht="22.5" customHeight="1" x14ac:dyDescent="0.3">
      <c r="B246" s="146"/>
      <c r="E246" s="147" t="s">
        <v>15</v>
      </c>
      <c r="F246" s="231" t="s">
        <v>292</v>
      </c>
      <c r="G246" s="230"/>
      <c r="H246" s="230"/>
      <c r="I246" s="230"/>
      <c r="K246" s="148">
        <v>17.620200000000001</v>
      </c>
      <c r="R246" s="149"/>
      <c r="T246" s="150"/>
      <c r="AA246" s="151"/>
      <c r="AT246" s="147" t="s">
        <v>138</v>
      </c>
      <c r="AU246" s="147" t="s">
        <v>94</v>
      </c>
      <c r="AV246" s="10" t="s">
        <v>94</v>
      </c>
      <c r="AW246" s="10" t="s">
        <v>139</v>
      </c>
      <c r="AX246" s="10" t="s">
        <v>72</v>
      </c>
      <c r="AY246" s="147" t="s">
        <v>130</v>
      </c>
    </row>
    <row r="247" spans="2:65" s="10" customFormat="1" ht="22.5" customHeight="1" x14ac:dyDescent="0.3">
      <c r="B247" s="146"/>
      <c r="E247" s="147" t="s">
        <v>15</v>
      </c>
      <c r="F247" s="231" t="s">
        <v>293</v>
      </c>
      <c r="G247" s="230"/>
      <c r="H247" s="230"/>
      <c r="I247" s="230"/>
      <c r="K247" s="148">
        <v>15.345000000000001</v>
      </c>
      <c r="R247" s="149"/>
      <c r="T247" s="150"/>
      <c r="AA247" s="151"/>
      <c r="AT247" s="147" t="s">
        <v>138</v>
      </c>
      <c r="AU247" s="147" t="s">
        <v>94</v>
      </c>
      <c r="AV247" s="10" t="s">
        <v>94</v>
      </c>
      <c r="AW247" s="10" t="s">
        <v>139</v>
      </c>
      <c r="AX247" s="10" t="s">
        <v>72</v>
      </c>
      <c r="AY247" s="147" t="s">
        <v>130</v>
      </c>
    </row>
    <row r="248" spans="2:65" s="11" customFormat="1" ht="22.5" customHeight="1" x14ac:dyDescent="0.3">
      <c r="B248" s="152"/>
      <c r="E248" s="153" t="s">
        <v>15</v>
      </c>
      <c r="F248" s="232" t="s">
        <v>145</v>
      </c>
      <c r="G248" s="233"/>
      <c r="H248" s="233"/>
      <c r="I248" s="233"/>
      <c r="K248" s="154">
        <v>1003.6939</v>
      </c>
      <c r="R248" s="155"/>
      <c r="T248" s="156"/>
      <c r="AA248" s="157"/>
      <c r="AT248" s="158" t="s">
        <v>138</v>
      </c>
      <c r="AU248" s="158" t="s">
        <v>94</v>
      </c>
      <c r="AV248" s="11" t="s">
        <v>135</v>
      </c>
      <c r="AW248" s="11" t="s">
        <v>139</v>
      </c>
      <c r="AX248" s="11" t="s">
        <v>17</v>
      </c>
      <c r="AY248" s="158" t="s">
        <v>130</v>
      </c>
    </row>
    <row r="249" spans="2:65" s="1" customFormat="1" ht="31.5" customHeight="1" x14ac:dyDescent="0.3">
      <c r="B249" s="32"/>
      <c r="C249" s="139" t="s">
        <v>294</v>
      </c>
      <c r="D249" s="139" t="s">
        <v>131</v>
      </c>
      <c r="E249" s="140" t="s">
        <v>295</v>
      </c>
      <c r="F249" s="225" t="s">
        <v>296</v>
      </c>
      <c r="G249" s="226"/>
      <c r="H249" s="226"/>
      <c r="I249" s="226"/>
      <c r="J249" s="141" t="s">
        <v>134</v>
      </c>
      <c r="K249" s="142">
        <v>764.23599999999999</v>
      </c>
      <c r="L249" s="227">
        <v>0</v>
      </c>
      <c r="M249" s="226"/>
      <c r="N249" s="228">
        <f>ROUND(L249*K249,2)</f>
        <v>0</v>
      </c>
      <c r="O249" s="226"/>
      <c r="P249" s="226"/>
      <c r="Q249" s="226"/>
      <c r="R249" s="33"/>
      <c r="T249" s="143" t="s">
        <v>15</v>
      </c>
      <c r="U249" s="39" t="s">
        <v>37</v>
      </c>
      <c r="W249" s="144">
        <f>V249*K249</f>
        <v>0</v>
      </c>
      <c r="X249" s="144">
        <v>2.0799999999999998E-3</v>
      </c>
      <c r="Y249" s="144">
        <f>X249*K249</f>
        <v>1.5896108799999999</v>
      </c>
      <c r="Z249" s="144">
        <v>0</v>
      </c>
      <c r="AA249" s="145">
        <f>Z249*K249</f>
        <v>0</v>
      </c>
      <c r="AR249" s="16" t="s">
        <v>135</v>
      </c>
      <c r="AT249" s="16" t="s">
        <v>131</v>
      </c>
      <c r="AU249" s="16" t="s">
        <v>94</v>
      </c>
      <c r="AY249" s="16" t="s">
        <v>130</v>
      </c>
      <c r="BE249" s="93">
        <f>IF(U249="základní",N249,0)</f>
        <v>0</v>
      </c>
      <c r="BF249" s="93">
        <f>IF(U249="snížená",N249,0)</f>
        <v>0</v>
      </c>
      <c r="BG249" s="93">
        <f>IF(U249="zákl. přenesená",N249,0)</f>
        <v>0</v>
      </c>
      <c r="BH249" s="93">
        <f>IF(U249="sníž. přenesená",N249,0)</f>
        <v>0</v>
      </c>
      <c r="BI249" s="93">
        <f>IF(U249="nulová",N249,0)</f>
        <v>0</v>
      </c>
      <c r="BJ249" s="16" t="s">
        <v>17</v>
      </c>
      <c r="BK249" s="93">
        <f>ROUND(L249*K249,2)</f>
        <v>0</v>
      </c>
      <c r="BL249" s="16" t="s">
        <v>135</v>
      </c>
      <c r="BM249" s="16" t="s">
        <v>297</v>
      </c>
    </row>
    <row r="250" spans="2:65" s="10" customFormat="1" ht="22.5" customHeight="1" x14ac:dyDescent="0.3">
      <c r="B250" s="146"/>
      <c r="E250" s="147" t="s">
        <v>15</v>
      </c>
      <c r="F250" s="229" t="s">
        <v>298</v>
      </c>
      <c r="G250" s="230"/>
      <c r="H250" s="230"/>
      <c r="I250" s="230"/>
      <c r="K250" s="148">
        <v>41.473999999999997</v>
      </c>
      <c r="R250" s="149"/>
      <c r="T250" s="150"/>
      <c r="AA250" s="151"/>
      <c r="AT250" s="147" t="s">
        <v>138</v>
      </c>
      <c r="AU250" s="147" t="s">
        <v>94</v>
      </c>
      <c r="AV250" s="10" t="s">
        <v>94</v>
      </c>
      <c r="AW250" s="10" t="s">
        <v>139</v>
      </c>
      <c r="AX250" s="10" t="s">
        <v>72</v>
      </c>
      <c r="AY250" s="147" t="s">
        <v>130</v>
      </c>
    </row>
    <row r="251" spans="2:65" s="10" customFormat="1" ht="22.5" customHeight="1" x14ac:dyDescent="0.3">
      <c r="B251" s="146"/>
      <c r="E251" s="147" t="s">
        <v>15</v>
      </c>
      <c r="F251" s="231" t="s">
        <v>299</v>
      </c>
      <c r="G251" s="230"/>
      <c r="H251" s="230"/>
      <c r="I251" s="230"/>
      <c r="K251" s="148">
        <v>48.671999999999997</v>
      </c>
      <c r="R251" s="149"/>
      <c r="T251" s="150"/>
      <c r="AA251" s="151"/>
      <c r="AT251" s="147" t="s">
        <v>138</v>
      </c>
      <c r="AU251" s="147" t="s">
        <v>94</v>
      </c>
      <c r="AV251" s="10" t="s">
        <v>94</v>
      </c>
      <c r="AW251" s="10" t="s">
        <v>139</v>
      </c>
      <c r="AX251" s="10" t="s">
        <v>72</v>
      </c>
      <c r="AY251" s="147" t="s">
        <v>130</v>
      </c>
    </row>
    <row r="252" spans="2:65" s="10" customFormat="1" ht="22.5" customHeight="1" x14ac:dyDescent="0.3">
      <c r="B252" s="146"/>
      <c r="E252" s="147" t="s">
        <v>15</v>
      </c>
      <c r="F252" s="231" t="s">
        <v>300</v>
      </c>
      <c r="G252" s="230"/>
      <c r="H252" s="230"/>
      <c r="I252" s="230"/>
      <c r="K252" s="148">
        <v>299.71199999999999</v>
      </c>
      <c r="R252" s="149"/>
      <c r="T252" s="150"/>
      <c r="AA252" s="151"/>
      <c r="AT252" s="147" t="s">
        <v>138</v>
      </c>
      <c r="AU252" s="147" t="s">
        <v>94</v>
      </c>
      <c r="AV252" s="10" t="s">
        <v>94</v>
      </c>
      <c r="AW252" s="10" t="s">
        <v>139</v>
      </c>
      <c r="AX252" s="10" t="s">
        <v>72</v>
      </c>
      <c r="AY252" s="147" t="s">
        <v>130</v>
      </c>
    </row>
    <row r="253" spans="2:65" s="10" customFormat="1" ht="22.5" customHeight="1" x14ac:dyDescent="0.3">
      <c r="B253" s="146"/>
      <c r="E253" s="147" t="s">
        <v>15</v>
      </c>
      <c r="F253" s="231" t="s">
        <v>301</v>
      </c>
      <c r="G253" s="230"/>
      <c r="H253" s="230"/>
      <c r="I253" s="230"/>
      <c r="K253" s="148">
        <v>47.631999999999998</v>
      </c>
      <c r="R253" s="149"/>
      <c r="T253" s="150"/>
      <c r="AA253" s="151"/>
      <c r="AT253" s="147" t="s">
        <v>138</v>
      </c>
      <c r="AU253" s="147" t="s">
        <v>94</v>
      </c>
      <c r="AV253" s="10" t="s">
        <v>94</v>
      </c>
      <c r="AW253" s="10" t="s">
        <v>139</v>
      </c>
      <c r="AX253" s="10" t="s">
        <v>72</v>
      </c>
      <c r="AY253" s="147" t="s">
        <v>130</v>
      </c>
    </row>
    <row r="254" spans="2:65" s="10" customFormat="1" ht="22.5" customHeight="1" x14ac:dyDescent="0.3">
      <c r="B254" s="146"/>
      <c r="E254" s="147" t="s">
        <v>15</v>
      </c>
      <c r="F254" s="231" t="s">
        <v>302</v>
      </c>
      <c r="G254" s="230"/>
      <c r="H254" s="230"/>
      <c r="I254" s="230"/>
      <c r="K254" s="148">
        <v>194.75</v>
      </c>
      <c r="R254" s="149"/>
      <c r="T254" s="150"/>
      <c r="AA254" s="151"/>
      <c r="AT254" s="147" t="s">
        <v>138</v>
      </c>
      <c r="AU254" s="147" t="s">
        <v>94</v>
      </c>
      <c r="AV254" s="10" t="s">
        <v>94</v>
      </c>
      <c r="AW254" s="10" t="s">
        <v>139</v>
      </c>
      <c r="AX254" s="10" t="s">
        <v>72</v>
      </c>
      <c r="AY254" s="147" t="s">
        <v>130</v>
      </c>
    </row>
    <row r="255" spans="2:65" s="10" customFormat="1" ht="22.5" customHeight="1" x14ac:dyDescent="0.3">
      <c r="B255" s="146"/>
      <c r="E255" s="147" t="s">
        <v>15</v>
      </c>
      <c r="F255" s="231" t="s">
        <v>303</v>
      </c>
      <c r="G255" s="230"/>
      <c r="H255" s="230"/>
      <c r="I255" s="230"/>
      <c r="K255" s="148">
        <v>89.355000000000004</v>
      </c>
      <c r="R255" s="149"/>
      <c r="T255" s="150"/>
      <c r="AA255" s="151"/>
      <c r="AT255" s="147" t="s">
        <v>138</v>
      </c>
      <c r="AU255" s="147" t="s">
        <v>94</v>
      </c>
      <c r="AV255" s="10" t="s">
        <v>94</v>
      </c>
      <c r="AW255" s="10" t="s">
        <v>139</v>
      </c>
      <c r="AX255" s="10" t="s">
        <v>72</v>
      </c>
      <c r="AY255" s="147" t="s">
        <v>130</v>
      </c>
    </row>
    <row r="256" spans="2:65" s="10" customFormat="1" ht="22.5" customHeight="1" x14ac:dyDescent="0.3">
      <c r="B256" s="146"/>
      <c r="E256" s="147" t="s">
        <v>15</v>
      </c>
      <c r="F256" s="231" t="s">
        <v>304</v>
      </c>
      <c r="G256" s="230"/>
      <c r="H256" s="230"/>
      <c r="I256" s="230"/>
      <c r="K256" s="148">
        <v>22.672000000000001</v>
      </c>
      <c r="R256" s="149"/>
      <c r="T256" s="150"/>
      <c r="AA256" s="151"/>
      <c r="AT256" s="147" t="s">
        <v>138</v>
      </c>
      <c r="AU256" s="147" t="s">
        <v>94</v>
      </c>
      <c r="AV256" s="10" t="s">
        <v>94</v>
      </c>
      <c r="AW256" s="10" t="s">
        <v>139</v>
      </c>
      <c r="AX256" s="10" t="s">
        <v>72</v>
      </c>
      <c r="AY256" s="147" t="s">
        <v>130</v>
      </c>
    </row>
    <row r="257" spans="2:65" s="10" customFormat="1" ht="22.5" customHeight="1" x14ac:dyDescent="0.3">
      <c r="B257" s="146"/>
      <c r="E257" s="147" t="s">
        <v>15</v>
      </c>
      <c r="F257" s="231" t="s">
        <v>305</v>
      </c>
      <c r="G257" s="230"/>
      <c r="H257" s="230"/>
      <c r="I257" s="230"/>
      <c r="K257" s="148">
        <v>19.968800000000002</v>
      </c>
      <c r="R257" s="149"/>
      <c r="T257" s="150"/>
      <c r="AA257" s="151"/>
      <c r="AT257" s="147" t="s">
        <v>138</v>
      </c>
      <c r="AU257" s="147" t="s">
        <v>94</v>
      </c>
      <c r="AV257" s="10" t="s">
        <v>94</v>
      </c>
      <c r="AW257" s="10" t="s">
        <v>139</v>
      </c>
      <c r="AX257" s="10" t="s">
        <v>72</v>
      </c>
      <c r="AY257" s="147" t="s">
        <v>130</v>
      </c>
    </row>
    <row r="258" spans="2:65" s="11" customFormat="1" ht="22.5" customHeight="1" x14ac:dyDescent="0.3">
      <c r="B258" s="152"/>
      <c r="E258" s="153" t="s">
        <v>15</v>
      </c>
      <c r="F258" s="232" t="s">
        <v>145</v>
      </c>
      <c r="G258" s="233"/>
      <c r="H258" s="233"/>
      <c r="I258" s="233"/>
      <c r="K258" s="154">
        <v>764.23580000000004</v>
      </c>
      <c r="R258" s="155"/>
      <c r="T258" s="156"/>
      <c r="AA258" s="157"/>
      <c r="AT258" s="158" t="s">
        <v>138</v>
      </c>
      <c r="AU258" s="158" t="s">
        <v>94</v>
      </c>
      <c r="AV258" s="11" t="s">
        <v>135</v>
      </c>
      <c r="AW258" s="11" t="s">
        <v>139</v>
      </c>
      <c r="AX258" s="11" t="s">
        <v>17</v>
      </c>
      <c r="AY258" s="158" t="s">
        <v>130</v>
      </c>
    </row>
    <row r="259" spans="2:65" s="1" customFormat="1" ht="31.5" customHeight="1" x14ac:dyDescent="0.3">
      <c r="B259" s="32"/>
      <c r="C259" s="139" t="s">
        <v>4</v>
      </c>
      <c r="D259" s="139" t="s">
        <v>131</v>
      </c>
      <c r="E259" s="140" t="s">
        <v>306</v>
      </c>
      <c r="F259" s="225" t="s">
        <v>307</v>
      </c>
      <c r="G259" s="226"/>
      <c r="H259" s="226"/>
      <c r="I259" s="226"/>
      <c r="J259" s="141" t="s">
        <v>134</v>
      </c>
      <c r="K259" s="142">
        <v>880.18799999999999</v>
      </c>
      <c r="L259" s="227">
        <v>0</v>
      </c>
      <c r="M259" s="226"/>
      <c r="N259" s="228">
        <f>ROUND(L259*K259,2)</f>
        <v>0</v>
      </c>
      <c r="O259" s="226"/>
      <c r="P259" s="226"/>
      <c r="Q259" s="226"/>
      <c r="R259" s="33"/>
      <c r="T259" s="143" t="s">
        <v>15</v>
      </c>
      <c r="U259" s="39" t="s">
        <v>37</v>
      </c>
      <c r="W259" s="144">
        <f>V259*K259</f>
        <v>0</v>
      </c>
      <c r="X259" s="144">
        <v>0</v>
      </c>
      <c r="Y259" s="144">
        <f>X259*K259</f>
        <v>0</v>
      </c>
      <c r="Z259" s="144">
        <v>0</v>
      </c>
      <c r="AA259" s="145">
        <f>Z259*K259</f>
        <v>0</v>
      </c>
      <c r="AR259" s="16" t="s">
        <v>135</v>
      </c>
      <c r="AT259" s="16" t="s">
        <v>131</v>
      </c>
      <c r="AU259" s="16" t="s">
        <v>94</v>
      </c>
      <c r="AY259" s="16" t="s">
        <v>130</v>
      </c>
      <c r="BE259" s="93">
        <f>IF(U259="základní",N259,0)</f>
        <v>0</v>
      </c>
      <c r="BF259" s="93">
        <f>IF(U259="snížená",N259,0)</f>
        <v>0</v>
      </c>
      <c r="BG259" s="93">
        <f>IF(U259="zákl. přenesená",N259,0)</f>
        <v>0</v>
      </c>
      <c r="BH259" s="93">
        <f>IF(U259="sníž. přenesená",N259,0)</f>
        <v>0</v>
      </c>
      <c r="BI259" s="93">
        <f>IF(U259="nulová",N259,0)</f>
        <v>0</v>
      </c>
      <c r="BJ259" s="16" t="s">
        <v>17</v>
      </c>
      <c r="BK259" s="93">
        <f>ROUND(L259*K259,2)</f>
        <v>0</v>
      </c>
      <c r="BL259" s="16" t="s">
        <v>135</v>
      </c>
      <c r="BM259" s="16" t="s">
        <v>308</v>
      </c>
    </row>
    <row r="260" spans="2:65" s="1" customFormat="1" ht="31.5" customHeight="1" x14ac:dyDescent="0.3">
      <c r="B260" s="32"/>
      <c r="C260" s="139" t="s">
        <v>309</v>
      </c>
      <c r="D260" s="139" t="s">
        <v>131</v>
      </c>
      <c r="E260" s="140" t="s">
        <v>310</v>
      </c>
      <c r="F260" s="225" t="s">
        <v>311</v>
      </c>
      <c r="G260" s="226"/>
      <c r="H260" s="226"/>
      <c r="I260" s="226"/>
      <c r="J260" s="141" t="s">
        <v>134</v>
      </c>
      <c r="K260" s="142">
        <v>1003.694</v>
      </c>
      <c r="L260" s="227">
        <v>0</v>
      </c>
      <c r="M260" s="226"/>
      <c r="N260" s="228">
        <f>ROUND(L260*K260,2)</f>
        <v>0</v>
      </c>
      <c r="O260" s="226"/>
      <c r="P260" s="226"/>
      <c r="Q260" s="226"/>
      <c r="R260" s="33"/>
      <c r="T260" s="143" t="s">
        <v>15</v>
      </c>
      <c r="U260" s="39" t="s">
        <v>37</v>
      </c>
      <c r="W260" s="144">
        <f>V260*K260</f>
        <v>0</v>
      </c>
      <c r="X260" s="144">
        <v>0</v>
      </c>
      <c r="Y260" s="144">
        <f>X260*K260</f>
        <v>0</v>
      </c>
      <c r="Z260" s="144">
        <v>0</v>
      </c>
      <c r="AA260" s="145">
        <f>Z260*K260</f>
        <v>0</v>
      </c>
      <c r="AR260" s="16" t="s">
        <v>135</v>
      </c>
      <c r="AT260" s="16" t="s">
        <v>131</v>
      </c>
      <c r="AU260" s="16" t="s">
        <v>94</v>
      </c>
      <c r="AY260" s="16" t="s">
        <v>130</v>
      </c>
      <c r="BE260" s="93">
        <f>IF(U260="základní",N260,0)</f>
        <v>0</v>
      </c>
      <c r="BF260" s="93">
        <f>IF(U260="snížená",N260,0)</f>
        <v>0</v>
      </c>
      <c r="BG260" s="93">
        <f>IF(U260="zákl. přenesená",N260,0)</f>
        <v>0</v>
      </c>
      <c r="BH260" s="93">
        <f>IF(U260="sníž. přenesená",N260,0)</f>
        <v>0</v>
      </c>
      <c r="BI260" s="93">
        <f>IF(U260="nulová",N260,0)</f>
        <v>0</v>
      </c>
      <c r="BJ260" s="16" t="s">
        <v>17</v>
      </c>
      <c r="BK260" s="93">
        <f>ROUND(L260*K260,2)</f>
        <v>0</v>
      </c>
      <c r="BL260" s="16" t="s">
        <v>135</v>
      </c>
      <c r="BM260" s="16" t="s">
        <v>312</v>
      </c>
    </row>
    <row r="261" spans="2:65" s="1" customFormat="1" ht="31.5" customHeight="1" x14ac:dyDescent="0.3">
      <c r="B261" s="32"/>
      <c r="C261" s="139" t="s">
        <v>313</v>
      </c>
      <c r="D261" s="139" t="s">
        <v>131</v>
      </c>
      <c r="E261" s="140" t="s">
        <v>314</v>
      </c>
      <c r="F261" s="225" t="s">
        <v>315</v>
      </c>
      <c r="G261" s="226"/>
      <c r="H261" s="226"/>
      <c r="I261" s="226"/>
      <c r="J261" s="141" t="s">
        <v>134</v>
      </c>
      <c r="K261" s="142">
        <v>764.23599999999999</v>
      </c>
      <c r="L261" s="227">
        <v>0</v>
      </c>
      <c r="M261" s="226"/>
      <c r="N261" s="228">
        <f>ROUND(L261*K261,2)</f>
        <v>0</v>
      </c>
      <c r="O261" s="226"/>
      <c r="P261" s="226"/>
      <c r="Q261" s="226"/>
      <c r="R261" s="33"/>
      <c r="T261" s="143" t="s">
        <v>15</v>
      </c>
      <c r="U261" s="39" t="s">
        <v>37</v>
      </c>
      <c r="W261" s="144">
        <f>V261*K261</f>
        <v>0</v>
      </c>
      <c r="X261" s="144">
        <v>0</v>
      </c>
      <c r="Y261" s="144">
        <f>X261*K261</f>
        <v>0</v>
      </c>
      <c r="Z261" s="144">
        <v>0</v>
      </c>
      <c r="AA261" s="145">
        <f>Z261*K261</f>
        <v>0</v>
      </c>
      <c r="AR261" s="16" t="s">
        <v>135</v>
      </c>
      <c r="AT261" s="16" t="s">
        <v>131</v>
      </c>
      <c r="AU261" s="16" t="s">
        <v>94</v>
      </c>
      <c r="AY261" s="16" t="s">
        <v>130</v>
      </c>
      <c r="BE261" s="93">
        <f>IF(U261="základní",N261,0)</f>
        <v>0</v>
      </c>
      <c r="BF261" s="93">
        <f>IF(U261="snížená",N261,0)</f>
        <v>0</v>
      </c>
      <c r="BG261" s="93">
        <f>IF(U261="zákl. přenesená",N261,0)</f>
        <v>0</v>
      </c>
      <c r="BH261" s="93">
        <f>IF(U261="sníž. přenesená",N261,0)</f>
        <v>0</v>
      </c>
      <c r="BI261" s="93">
        <f>IF(U261="nulová",N261,0)</f>
        <v>0</v>
      </c>
      <c r="BJ261" s="16" t="s">
        <v>17</v>
      </c>
      <c r="BK261" s="93">
        <f>ROUND(L261*K261,2)</f>
        <v>0</v>
      </c>
      <c r="BL261" s="16" t="s">
        <v>135</v>
      </c>
      <c r="BM261" s="16" t="s">
        <v>316</v>
      </c>
    </row>
    <row r="262" spans="2:65" s="1" customFormat="1" ht="31.5" customHeight="1" x14ac:dyDescent="0.3">
      <c r="B262" s="32"/>
      <c r="C262" s="139" t="s">
        <v>317</v>
      </c>
      <c r="D262" s="139" t="s">
        <v>131</v>
      </c>
      <c r="E262" s="140" t="s">
        <v>318</v>
      </c>
      <c r="F262" s="225" t="s">
        <v>319</v>
      </c>
      <c r="G262" s="226"/>
      <c r="H262" s="226"/>
      <c r="I262" s="226"/>
      <c r="J262" s="141" t="s">
        <v>134</v>
      </c>
      <c r="K262" s="142">
        <v>129.048</v>
      </c>
      <c r="L262" s="227">
        <v>0</v>
      </c>
      <c r="M262" s="226"/>
      <c r="N262" s="228">
        <f>ROUND(L262*K262,2)</f>
        <v>0</v>
      </c>
      <c r="O262" s="226"/>
      <c r="P262" s="226"/>
      <c r="Q262" s="226"/>
      <c r="R262" s="33"/>
      <c r="T262" s="143" t="s">
        <v>15</v>
      </c>
      <c r="U262" s="39" t="s">
        <v>37</v>
      </c>
      <c r="W262" s="144">
        <f>V262*K262</f>
        <v>0</v>
      </c>
      <c r="X262" s="144">
        <v>6.28E-3</v>
      </c>
      <c r="Y262" s="144">
        <f>X262*K262</f>
        <v>0.81042144000000005</v>
      </c>
      <c r="Z262" s="144">
        <v>0</v>
      </c>
      <c r="AA262" s="145">
        <f>Z262*K262</f>
        <v>0</v>
      </c>
      <c r="AR262" s="16" t="s">
        <v>135</v>
      </c>
      <c r="AT262" s="16" t="s">
        <v>131</v>
      </c>
      <c r="AU262" s="16" t="s">
        <v>94</v>
      </c>
      <c r="AY262" s="16" t="s">
        <v>130</v>
      </c>
      <c r="BE262" s="93">
        <f>IF(U262="základní",N262,0)</f>
        <v>0</v>
      </c>
      <c r="BF262" s="93">
        <f>IF(U262="snížená",N262,0)</f>
        <v>0</v>
      </c>
      <c r="BG262" s="93">
        <f>IF(U262="zákl. přenesená",N262,0)</f>
        <v>0</v>
      </c>
      <c r="BH262" s="93">
        <f>IF(U262="sníž. přenesená",N262,0)</f>
        <v>0</v>
      </c>
      <c r="BI262" s="93">
        <f>IF(U262="nulová",N262,0)</f>
        <v>0</v>
      </c>
      <c r="BJ262" s="16" t="s">
        <v>17</v>
      </c>
      <c r="BK262" s="93">
        <f>ROUND(L262*K262,2)</f>
        <v>0</v>
      </c>
      <c r="BL262" s="16" t="s">
        <v>135</v>
      </c>
      <c r="BM262" s="16" t="s">
        <v>320</v>
      </c>
    </row>
    <row r="263" spans="2:65" s="10" customFormat="1" ht="22.5" customHeight="1" x14ac:dyDescent="0.3">
      <c r="B263" s="146"/>
      <c r="E263" s="147" t="s">
        <v>15</v>
      </c>
      <c r="F263" s="229" t="s">
        <v>321</v>
      </c>
      <c r="G263" s="230"/>
      <c r="H263" s="230"/>
      <c r="I263" s="230"/>
      <c r="K263" s="148">
        <v>79.805999999999997</v>
      </c>
      <c r="R263" s="149"/>
      <c r="T263" s="150"/>
      <c r="AA263" s="151"/>
      <c r="AT263" s="147" t="s">
        <v>138</v>
      </c>
      <c r="AU263" s="147" t="s">
        <v>94</v>
      </c>
      <c r="AV263" s="10" t="s">
        <v>94</v>
      </c>
      <c r="AW263" s="10" t="s">
        <v>139</v>
      </c>
      <c r="AX263" s="10" t="s">
        <v>72</v>
      </c>
      <c r="AY263" s="147" t="s">
        <v>130</v>
      </c>
    </row>
    <row r="264" spans="2:65" s="10" customFormat="1" ht="22.5" customHeight="1" x14ac:dyDescent="0.3">
      <c r="B264" s="146"/>
      <c r="E264" s="147" t="s">
        <v>15</v>
      </c>
      <c r="F264" s="231" t="s">
        <v>322</v>
      </c>
      <c r="G264" s="230"/>
      <c r="H264" s="230"/>
      <c r="I264" s="230"/>
      <c r="K264" s="148">
        <v>23.49</v>
      </c>
      <c r="R264" s="149"/>
      <c r="T264" s="150"/>
      <c r="AA264" s="151"/>
      <c r="AT264" s="147" t="s">
        <v>138</v>
      </c>
      <c r="AU264" s="147" t="s">
        <v>94</v>
      </c>
      <c r="AV264" s="10" t="s">
        <v>94</v>
      </c>
      <c r="AW264" s="10" t="s">
        <v>139</v>
      </c>
      <c r="AX264" s="10" t="s">
        <v>72</v>
      </c>
      <c r="AY264" s="147" t="s">
        <v>130</v>
      </c>
    </row>
    <row r="265" spans="2:65" s="10" customFormat="1" ht="22.5" customHeight="1" x14ac:dyDescent="0.3">
      <c r="B265" s="146"/>
      <c r="E265" s="147" t="s">
        <v>15</v>
      </c>
      <c r="F265" s="231" t="s">
        <v>323</v>
      </c>
      <c r="G265" s="230"/>
      <c r="H265" s="230"/>
      <c r="I265" s="230"/>
      <c r="K265" s="148">
        <v>25.751999999999999</v>
      </c>
      <c r="R265" s="149"/>
      <c r="T265" s="150"/>
      <c r="AA265" s="151"/>
      <c r="AT265" s="147" t="s">
        <v>138</v>
      </c>
      <c r="AU265" s="147" t="s">
        <v>94</v>
      </c>
      <c r="AV265" s="10" t="s">
        <v>94</v>
      </c>
      <c r="AW265" s="10" t="s">
        <v>139</v>
      </c>
      <c r="AX265" s="10" t="s">
        <v>72</v>
      </c>
      <c r="AY265" s="147" t="s">
        <v>130</v>
      </c>
    </row>
    <row r="266" spans="2:65" s="11" customFormat="1" ht="22.5" customHeight="1" x14ac:dyDescent="0.3">
      <c r="B266" s="152"/>
      <c r="E266" s="153" t="s">
        <v>15</v>
      </c>
      <c r="F266" s="232" t="s">
        <v>145</v>
      </c>
      <c r="G266" s="233"/>
      <c r="H266" s="233"/>
      <c r="I266" s="233"/>
      <c r="K266" s="154">
        <v>129.048</v>
      </c>
      <c r="R266" s="155"/>
      <c r="T266" s="156"/>
      <c r="AA266" s="157"/>
      <c r="AT266" s="158" t="s">
        <v>138</v>
      </c>
      <c r="AU266" s="158" t="s">
        <v>94</v>
      </c>
      <c r="AV266" s="11" t="s">
        <v>135</v>
      </c>
      <c r="AW266" s="11" t="s">
        <v>139</v>
      </c>
      <c r="AX266" s="11" t="s">
        <v>17</v>
      </c>
      <c r="AY266" s="158" t="s">
        <v>130</v>
      </c>
    </row>
    <row r="267" spans="2:65" s="1" customFormat="1" ht="31.5" customHeight="1" x14ac:dyDescent="0.3">
      <c r="B267" s="32"/>
      <c r="C267" s="139" t="s">
        <v>324</v>
      </c>
      <c r="D267" s="139" t="s">
        <v>131</v>
      </c>
      <c r="E267" s="140" t="s">
        <v>325</v>
      </c>
      <c r="F267" s="225" t="s">
        <v>326</v>
      </c>
      <c r="G267" s="226"/>
      <c r="H267" s="226"/>
      <c r="I267" s="226"/>
      <c r="J267" s="141" t="s">
        <v>134</v>
      </c>
      <c r="K267" s="142">
        <v>129.048</v>
      </c>
      <c r="L267" s="227">
        <v>0</v>
      </c>
      <c r="M267" s="226"/>
      <c r="N267" s="228">
        <f>ROUND(L267*K267,2)</f>
        <v>0</v>
      </c>
      <c r="O267" s="226"/>
      <c r="P267" s="226"/>
      <c r="Q267" s="226"/>
      <c r="R267" s="33"/>
      <c r="T267" s="143" t="s">
        <v>15</v>
      </c>
      <c r="U267" s="39" t="s">
        <v>37</v>
      </c>
      <c r="W267" s="144">
        <f>V267*K267</f>
        <v>0</v>
      </c>
      <c r="X267" s="144">
        <v>0</v>
      </c>
      <c r="Y267" s="144">
        <f>X267*K267</f>
        <v>0</v>
      </c>
      <c r="Z267" s="144">
        <v>0</v>
      </c>
      <c r="AA267" s="145">
        <f>Z267*K267</f>
        <v>0</v>
      </c>
      <c r="AR267" s="16" t="s">
        <v>135</v>
      </c>
      <c r="AT267" s="16" t="s">
        <v>131</v>
      </c>
      <c r="AU267" s="16" t="s">
        <v>94</v>
      </c>
      <c r="AY267" s="16" t="s">
        <v>130</v>
      </c>
      <c r="BE267" s="93">
        <f>IF(U267="základní",N267,0)</f>
        <v>0</v>
      </c>
      <c r="BF267" s="93">
        <f>IF(U267="snížená",N267,0)</f>
        <v>0</v>
      </c>
      <c r="BG267" s="93">
        <f>IF(U267="zákl. přenesená",N267,0)</f>
        <v>0</v>
      </c>
      <c r="BH267" s="93">
        <f>IF(U267="sníž. přenesená",N267,0)</f>
        <v>0</v>
      </c>
      <c r="BI267" s="93">
        <f>IF(U267="nulová",N267,0)</f>
        <v>0</v>
      </c>
      <c r="BJ267" s="16" t="s">
        <v>17</v>
      </c>
      <c r="BK267" s="93">
        <f>ROUND(L267*K267,2)</f>
        <v>0</v>
      </c>
      <c r="BL267" s="16" t="s">
        <v>135</v>
      </c>
      <c r="BM267" s="16" t="s">
        <v>327</v>
      </c>
    </row>
    <row r="268" spans="2:65" s="1" customFormat="1" ht="31.5" customHeight="1" x14ac:dyDescent="0.3">
      <c r="B268" s="32"/>
      <c r="C268" s="139" t="s">
        <v>328</v>
      </c>
      <c r="D268" s="139" t="s">
        <v>131</v>
      </c>
      <c r="E268" s="140" t="s">
        <v>329</v>
      </c>
      <c r="F268" s="225" t="s">
        <v>330</v>
      </c>
      <c r="G268" s="226"/>
      <c r="H268" s="226"/>
      <c r="I268" s="226"/>
      <c r="J268" s="141" t="s">
        <v>175</v>
      </c>
      <c r="K268" s="142">
        <v>1424.557</v>
      </c>
      <c r="L268" s="227">
        <v>0</v>
      </c>
      <c r="M268" s="226"/>
      <c r="N268" s="228">
        <f>ROUND(L268*K268,2)</f>
        <v>0</v>
      </c>
      <c r="O268" s="226"/>
      <c r="P268" s="226"/>
      <c r="Q268" s="226"/>
      <c r="R268" s="33"/>
      <c r="T268" s="143" t="s">
        <v>15</v>
      </c>
      <c r="U268" s="39" t="s">
        <v>37</v>
      </c>
      <c r="W268" s="144">
        <f>V268*K268</f>
        <v>0</v>
      </c>
      <c r="X268" s="144">
        <v>0</v>
      </c>
      <c r="Y268" s="144">
        <f>X268*K268</f>
        <v>0</v>
      </c>
      <c r="Z268" s="144">
        <v>0</v>
      </c>
      <c r="AA268" s="145">
        <f>Z268*K268</f>
        <v>0</v>
      </c>
      <c r="AR268" s="16" t="s">
        <v>135</v>
      </c>
      <c r="AT268" s="16" t="s">
        <v>131</v>
      </c>
      <c r="AU268" s="16" t="s">
        <v>94</v>
      </c>
      <c r="AY268" s="16" t="s">
        <v>130</v>
      </c>
      <c r="BE268" s="93">
        <f>IF(U268="základní",N268,0)</f>
        <v>0</v>
      </c>
      <c r="BF268" s="93">
        <f>IF(U268="snížená",N268,0)</f>
        <v>0</v>
      </c>
      <c r="BG268" s="93">
        <f>IF(U268="zákl. přenesená",N268,0)</f>
        <v>0</v>
      </c>
      <c r="BH268" s="93">
        <f>IF(U268="sníž. přenesená",N268,0)</f>
        <v>0</v>
      </c>
      <c r="BI268" s="93">
        <f>IF(U268="nulová",N268,0)</f>
        <v>0</v>
      </c>
      <c r="BJ268" s="16" t="s">
        <v>17</v>
      </c>
      <c r="BK268" s="93">
        <f>ROUND(L268*K268,2)</f>
        <v>0</v>
      </c>
      <c r="BL268" s="16" t="s">
        <v>135</v>
      </c>
      <c r="BM268" s="16" t="s">
        <v>331</v>
      </c>
    </row>
    <row r="269" spans="2:65" s="10" customFormat="1" ht="22.5" customHeight="1" x14ac:dyDescent="0.3">
      <c r="B269" s="146"/>
      <c r="E269" s="147" t="s">
        <v>15</v>
      </c>
      <c r="F269" s="229" t="s">
        <v>332</v>
      </c>
      <c r="G269" s="230"/>
      <c r="H269" s="230"/>
      <c r="I269" s="230"/>
      <c r="K269" s="148">
        <v>1424.5572</v>
      </c>
      <c r="R269" s="149"/>
      <c r="T269" s="150"/>
      <c r="AA269" s="151"/>
      <c r="AT269" s="147" t="s">
        <v>138</v>
      </c>
      <c r="AU269" s="147" t="s">
        <v>94</v>
      </c>
      <c r="AV269" s="10" t="s">
        <v>94</v>
      </c>
      <c r="AW269" s="10" t="s">
        <v>139</v>
      </c>
      <c r="AX269" s="10" t="s">
        <v>72</v>
      </c>
      <c r="AY269" s="147" t="s">
        <v>130</v>
      </c>
    </row>
    <row r="270" spans="2:65" s="11" customFormat="1" ht="22.5" customHeight="1" x14ac:dyDescent="0.3">
      <c r="B270" s="152"/>
      <c r="E270" s="153" t="s">
        <v>15</v>
      </c>
      <c r="F270" s="232" t="s">
        <v>145</v>
      </c>
      <c r="G270" s="233"/>
      <c r="H270" s="233"/>
      <c r="I270" s="233"/>
      <c r="K270" s="154">
        <v>1424.5572</v>
      </c>
      <c r="R270" s="155"/>
      <c r="T270" s="156"/>
      <c r="AA270" s="157"/>
      <c r="AT270" s="158" t="s">
        <v>138</v>
      </c>
      <c r="AU270" s="158" t="s">
        <v>94</v>
      </c>
      <c r="AV270" s="11" t="s">
        <v>135</v>
      </c>
      <c r="AW270" s="11" t="s">
        <v>139</v>
      </c>
      <c r="AX270" s="11" t="s">
        <v>17</v>
      </c>
      <c r="AY270" s="158" t="s">
        <v>130</v>
      </c>
    </row>
    <row r="271" spans="2:65" s="1" customFormat="1" ht="31.5" customHeight="1" x14ac:dyDescent="0.3">
      <c r="B271" s="32"/>
      <c r="C271" s="139" t="s">
        <v>333</v>
      </c>
      <c r="D271" s="139" t="s">
        <v>131</v>
      </c>
      <c r="E271" s="140" t="s">
        <v>334</v>
      </c>
      <c r="F271" s="225" t="s">
        <v>335</v>
      </c>
      <c r="G271" s="226"/>
      <c r="H271" s="226"/>
      <c r="I271" s="226"/>
      <c r="J271" s="141" t="s">
        <v>175</v>
      </c>
      <c r="K271" s="142">
        <v>439.01499999999999</v>
      </c>
      <c r="L271" s="227">
        <v>0</v>
      </c>
      <c r="M271" s="226"/>
      <c r="N271" s="228">
        <f>ROUND(L271*K271,2)</f>
        <v>0</v>
      </c>
      <c r="O271" s="226"/>
      <c r="P271" s="226"/>
      <c r="Q271" s="226"/>
      <c r="R271" s="33"/>
      <c r="T271" s="143" t="s">
        <v>15</v>
      </c>
      <c r="U271" s="39" t="s">
        <v>37</v>
      </c>
      <c r="W271" s="144">
        <f>V271*K271</f>
        <v>0</v>
      </c>
      <c r="X271" s="144">
        <v>0</v>
      </c>
      <c r="Y271" s="144">
        <f>X271*K271</f>
        <v>0</v>
      </c>
      <c r="Z271" s="144">
        <v>0</v>
      </c>
      <c r="AA271" s="145">
        <f>Z271*K271</f>
        <v>0</v>
      </c>
      <c r="AR271" s="16" t="s">
        <v>135</v>
      </c>
      <c r="AT271" s="16" t="s">
        <v>131</v>
      </c>
      <c r="AU271" s="16" t="s">
        <v>94</v>
      </c>
      <c r="AY271" s="16" t="s">
        <v>130</v>
      </c>
      <c r="BE271" s="93">
        <f>IF(U271="základní",N271,0)</f>
        <v>0</v>
      </c>
      <c r="BF271" s="93">
        <f>IF(U271="snížená",N271,0)</f>
        <v>0</v>
      </c>
      <c r="BG271" s="93">
        <f>IF(U271="zákl. přenesená",N271,0)</f>
        <v>0</v>
      </c>
      <c r="BH271" s="93">
        <f>IF(U271="sníž. přenesená",N271,0)</f>
        <v>0</v>
      </c>
      <c r="BI271" s="93">
        <f>IF(U271="nulová",N271,0)</f>
        <v>0</v>
      </c>
      <c r="BJ271" s="16" t="s">
        <v>17</v>
      </c>
      <c r="BK271" s="93">
        <f>ROUND(L271*K271,2)</f>
        <v>0</v>
      </c>
      <c r="BL271" s="16" t="s">
        <v>135</v>
      </c>
      <c r="BM271" s="16" t="s">
        <v>336</v>
      </c>
    </row>
    <row r="272" spans="2:65" s="10" customFormat="1" ht="22.5" customHeight="1" x14ac:dyDescent="0.3">
      <c r="B272" s="146"/>
      <c r="E272" s="147" t="s">
        <v>15</v>
      </c>
      <c r="F272" s="229" t="s">
        <v>337</v>
      </c>
      <c r="G272" s="230"/>
      <c r="H272" s="230"/>
      <c r="I272" s="230"/>
      <c r="K272" s="148">
        <v>3.3879999999999999</v>
      </c>
      <c r="R272" s="149"/>
      <c r="T272" s="150"/>
      <c r="AA272" s="151"/>
      <c r="AT272" s="147" t="s">
        <v>138</v>
      </c>
      <c r="AU272" s="147" t="s">
        <v>94</v>
      </c>
      <c r="AV272" s="10" t="s">
        <v>94</v>
      </c>
      <c r="AW272" s="10" t="s">
        <v>139</v>
      </c>
      <c r="AX272" s="10" t="s">
        <v>72</v>
      </c>
      <c r="AY272" s="147" t="s">
        <v>130</v>
      </c>
    </row>
    <row r="273" spans="2:65" s="10" customFormat="1" ht="22.5" customHeight="1" x14ac:dyDescent="0.3">
      <c r="B273" s="146"/>
      <c r="E273" s="147" t="s">
        <v>15</v>
      </c>
      <c r="F273" s="231" t="s">
        <v>338</v>
      </c>
      <c r="G273" s="230"/>
      <c r="H273" s="230"/>
      <c r="I273" s="230"/>
      <c r="K273" s="148">
        <v>112.294</v>
      </c>
      <c r="R273" s="149"/>
      <c r="T273" s="150"/>
      <c r="AA273" s="151"/>
      <c r="AT273" s="147" t="s">
        <v>138</v>
      </c>
      <c r="AU273" s="147" t="s">
        <v>94</v>
      </c>
      <c r="AV273" s="10" t="s">
        <v>94</v>
      </c>
      <c r="AW273" s="10" t="s">
        <v>139</v>
      </c>
      <c r="AX273" s="10" t="s">
        <v>72</v>
      </c>
      <c r="AY273" s="147" t="s">
        <v>130</v>
      </c>
    </row>
    <row r="274" spans="2:65" s="10" customFormat="1" ht="22.5" customHeight="1" x14ac:dyDescent="0.3">
      <c r="B274" s="146"/>
      <c r="E274" s="147" t="s">
        <v>15</v>
      </c>
      <c r="F274" s="231" t="s">
        <v>339</v>
      </c>
      <c r="G274" s="230"/>
      <c r="H274" s="230"/>
      <c r="I274" s="230"/>
      <c r="K274" s="148">
        <v>24.635000000000002</v>
      </c>
      <c r="R274" s="149"/>
      <c r="T274" s="150"/>
      <c r="AA274" s="151"/>
      <c r="AT274" s="147" t="s">
        <v>138</v>
      </c>
      <c r="AU274" s="147" t="s">
        <v>94</v>
      </c>
      <c r="AV274" s="10" t="s">
        <v>94</v>
      </c>
      <c r="AW274" s="10" t="s">
        <v>139</v>
      </c>
      <c r="AX274" s="10" t="s">
        <v>72</v>
      </c>
      <c r="AY274" s="147" t="s">
        <v>130</v>
      </c>
    </row>
    <row r="275" spans="2:65" s="10" customFormat="1" ht="22.5" customHeight="1" x14ac:dyDescent="0.3">
      <c r="B275" s="146"/>
      <c r="E275" s="147" t="s">
        <v>15</v>
      </c>
      <c r="F275" s="231" t="s">
        <v>340</v>
      </c>
      <c r="G275" s="230"/>
      <c r="H275" s="230"/>
      <c r="I275" s="230"/>
      <c r="K275" s="148">
        <v>38.880000000000003</v>
      </c>
      <c r="R275" s="149"/>
      <c r="T275" s="150"/>
      <c r="AA275" s="151"/>
      <c r="AT275" s="147" t="s">
        <v>138</v>
      </c>
      <c r="AU275" s="147" t="s">
        <v>94</v>
      </c>
      <c r="AV275" s="10" t="s">
        <v>94</v>
      </c>
      <c r="AW275" s="10" t="s">
        <v>139</v>
      </c>
      <c r="AX275" s="10" t="s">
        <v>72</v>
      </c>
      <c r="AY275" s="147" t="s">
        <v>130</v>
      </c>
    </row>
    <row r="276" spans="2:65" s="10" customFormat="1" ht="22.5" customHeight="1" x14ac:dyDescent="0.3">
      <c r="B276" s="146"/>
      <c r="E276" s="147" t="s">
        <v>15</v>
      </c>
      <c r="F276" s="231" t="s">
        <v>341</v>
      </c>
      <c r="G276" s="230"/>
      <c r="H276" s="230"/>
      <c r="I276" s="230"/>
      <c r="K276" s="148">
        <v>146.36699999999999</v>
      </c>
      <c r="R276" s="149"/>
      <c r="T276" s="150"/>
      <c r="AA276" s="151"/>
      <c r="AT276" s="147" t="s">
        <v>138</v>
      </c>
      <c r="AU276" s="147" t="s">
        <v>94</v>
      </c>
      <c r="AV276" s="10" t="s">
        <v>94</v>
      </c>
      <c r="AW276" s="10" t="s">
        <v>139</v>
      </c>
      <c r="AX276" s="10" t="s">
        <v>72</v>
      </c>
      <c r="AY276" s="147" t="s">
        <v>130</v>
      </c>
    </row>
    <row r="277" spans="2:65" s="10" customFormat="1" ht="22.5" customHeight="1" x14ac:dyDescent="0.3">
      <c r="B277" s="146"/>
      <c r="E277" s="147" t="s">
        <v>15</v>
      </c>
      <c r="F277" s="231" t="s">
        <v>342</v>
      </c>
      <c r="G277" s="230"/>
      <c r="H277" s="230"/>
      <c r="I277" s="230"/>
      <c r="K277" s="148">
        <v>3.0211999999999999</v>
      </c>
      <c r="R277" s="149"/>
      <c r="T277" s="150"/>
      <c r="AA277" s="151"/>
      <c r="AT277" s="147" t="s">
        <v>138</v>
      </c>
      <c r="AU277" s="147" t="s">
        <v>94</v>
      </c>
      <c r="AV277" s="10" t="s">
        <v>94</v>
      </c>
      <c r="AW277" s="10" t="s">
        <v>139</v>
      </c>
      <c r="AX277" s="10" t="s">
        <v>72</v>
      </c>
      <c r="AY277" s="147" t="s">
        <v>130</v>
      </c>
    </row>
    <row r="278" spans="2:65" s="10" customFormat="1" ht="22.5" customHeight="1" x14ac:dyDescent="0.3">
      <c r="B278" s="146"/>
      <c r="E278" s="147" t="s">
        <v>15</v>
      </c>
      <c r="F278" s="231" t="s">
        <v>343</v>
      </c>
      <c r="G278" s="230"/>
      <c r="H278" s="230"/>
      <c r="I278" s="230"/>
      <c r="K278" s="148">
        <v>5.0741899999999998</v>
      </c>
      <c r="R278" s="149"/>
      <c r="T278" s="150"/>
      <c r="AA278" s="151"/>
      <c r="AT278" s="147" t="s">
        <v>138</v>
      </c>
      <c r="AU278" s="147" t="s">
        <v>94</v>
      </c>
      <c r="AV278" s="10" t="s">
        <v>94</v>
      </c>
      <c r="AW278" s="10" t="s">
        <v>139</v>
      </c>
      <c r="AX278" s="10" t="s">
        <v>72</v>
      </c>
      <c r="AY278" s="147" t="s">
        <v>130</v>
      </c>
    </row>
    <row r="279" spans="2:65" s="10" customFormat="1" ht="22.5" customHeight="1" x14ac:dyDescent="0.3">
      <c r="B279" s="146"/>
      <c r="E279" s="147" t="s">
        <v>15</v>
      </c>
      <c r="F279" s="231" t="s">
        <v>344</v>
      </c>
      <c r="G279" s="230"/>
      <c r="H279" s="230"/>
      <c r="I279" s="230"/>
      <c r="K279" s="148">
        <v>30.153199999999998</v>
      </c>
      <c r="R279" s="149"/>
      <c r="T279" s="150"/>
      <c r="AA279" s="151"/>
      <c r="AT279" s="147" t="s">
        <v>138</v>
      </c>
      <c r="AU279" s="147" t="s">
        <v>94</v>
      </c>
      <c r="AV279" s="10" t="s">
        <v>94</v>
      </c>
      <c r="AW279" s="10" t="s">
        <v>139</v>
      </c>
      <c r="AX279" s="10" t="s">
        <v>72</v>
      </c>
      <c r="AY279" s="147" t="s">
        <v>130</v>
      </c>
    </row>
    <row r="280" spans="2:65" s="10" customFormat="1" ht="22.5" customHeight="1" x14ac:dyDescent="0.3">
      <c r="B280" s="146"/>
      <c r="E280" s="147" t="s">
        <v>15</v>
      </c>
      <c r="F280" s="231" t="s">
        <v>345</v>
      </c>
      <c r="G280" s="230"/>
      <c r="H280" s="230"/>
      <c r="I280" s="230"/>
      <c r="K280" s="148">
        <v>1.9864689</v>
      </c>
      <c r="R280" s="149"/>
      <c r="T280" s="150"/>
      <c r="AA280" s="151"/>
      <c r="AT280" s="147" t="s">
        <v>138</v>
      </c>
      <c r="AU280" s="147" t="s">
        <v>94</v>
      </c>
      <c r="AV280" s="10" t="s">
        <v>94</v>
      </c>
      <c r="AW280" s="10" t="s">
        <v>139</v>
      </c>
      <c r="AX280" s="10" t="s">
        <v>72</v>
      </c>
      <c r="AY280" s="147" t="s">
        <v>130</v>
      </c>
    </row>
    <row r="281" spans="2:65" s="10" customFormat="1" ht="22.5" customHeight="1" x14ac:dyDescent="0.3">
      <c r="B281" s="146"/>
      <c r="E281" s="147" t="s">
        <v>15</v>
      </c>
      <c r="F281" s="231" t="s">
        <v>346</v>
      </c>
      <c r="G281" s="230"/>
      <c r="H281" s="230"/>
      <c r="I281" s="230"/>
      <c r="K281" s="148">
        <v>73.215999999999994</v>
      </c>
      <c r="R281" s="149"/>
      <c r="T281" s="150"/>
      <c r="AA281" s="151"/>
      <c r="AT281" s="147" t="s">
        <v>138</v>
      </c>
      <c r="AU281" s="147" t="s">
        <v>94</v>
      </c>
      <c r="AV281" s="10" t="s">
        <v>94</v>
      </c>
      <c r="AW281" s="10" t="s">
        <v>139</v>
      </c>
      <c r="AX281" s="10" t="s">
        <v>72</v>
      </c>
      <c r="AY281" s="147" t="s">
        <v>130</v>
      </c>
    </row>
    <row r="282" spans="2:65" s="11" customFormat="1" ht="22.5" customHeight="1" x14ac:dyDescent="0.3">
      <c r="B282" s="152"/>
      <c r="E282" s="153" t="s">
        <v>15</v>
      </c>
      <c r="F282" s="232" t="s">
        <v>145</v>
      </c>
      <c r="G282" s="233"/>
      <c r="H282" s="233"/>
      <c r="I282" s="233"/>
      <c r="K282" s="154">
        <v>439.01505889999999</v>
      </c>
      <c r="R282" s="155"/>
      <c r="T282" s="156"/>
      <c r="AA282" s="157"/>
      <c r="AT282" s="158" t="s">
        <v>138</v>
      </c>
      <c r="AU282" s="158" t="s">
        <v>94</v>
      </c>
      <c r="AV282" s="11" t="s">
        <v>135</v>
      </c>
      <c r="AW282" s="11" t="s">
        <v>139</v>
      </c>
      <c r="AX282" s="11" t="s">
        <v>17</v>
      </c>
      <c r="AY282" s="158" t="s">
        <v>130</v>
      </c>
    </row>
    <row r="283" spans="2:65" s="1" customFormat="1" ht="22.5" customHeight="1" x14ac:dyDescent="0.3">
      <c r="B283" s="32"/>
      <c r="C283" s="139" t="s">
        <v>347</v>
      </c>
      <c r="D283" s="139" t="s">
        <v>131</v>
      </c>
      <c r="E283" s="140" t="s">
        <v>348</v>
      </c>
      <c r="F283" s="225" t="s">
        <v>349</v>
      </c>
      <c r="G283" s="226"/>
      <c r="H283" s="226"/>
      <c r="I283" s="226"/>
      <c r="J283" s="141" t="s">
        <v>175</v>
      </c>
      <c r="K283" s="142">
        <v>439.01499999999999</v>
      </c>
      <c r="L283" s="227">
        <v>0</v>
      </c>
      <c r="M283" s="226"/>
      <c r="N283" s="228">
        <f>ROUND(L283*K283,2)</f>
        <v>0</v>
      </c>
      <c r="O283" s="226"/>
      <c r="P283" s="226"/>
      <c r="Q283" s="226"/>
      <c r="R283" s="33"/>
      <c r="T283" s="143" t="s">
        <v>15</v>
      </c>
      <c r="U283" s="39" t="s">
        <v>37</v>
      </c>
      <c r="W283" s="144">
        <f>V283*K283</f>
        <v>0</v>
      </c>
      <c r="X283" s="144">
        <v>0</v>
      </c>
      <c r="Y283" s="144">
        <f>X283*K283</f>
        <v>0</v>
      </c>
      <c r="Z283" s="144">
        <v>0</v>
      </c>
      <c r="AA283" s="145">
        <f>Z283*K283</f>
        <v>0</v>
      </c>
      <c r="AR283" s="16" t="s">
        <v>135</v>
      </c>
      <c r="AT283" s="16" t="s">
        <v>131</v>
      </c>
      <c r="AU283" s="16" t="s">
        <v>94</v>
      </c>
      <c r="AY283" s="16" t="s">
        <v>130</v>
      </c>
      <c r="BE283" s="93">
        <f>IF(U283="základní",N283,0)</f>
        <v>0</v>
      </c>
      <c r="BF283" s="93">
        <f>IF(U283="snížená",N283,0)</f>
        <v>0</v>
      </c>
      <c r="BG283" s="93">
        <f>IF(U283="zákl. přenesená",N283,0)</f>
        <v>0</v>
      </c>
      <c r="BH283" s="93">
        <f>IF(U283="sníž. přenesená",N283,0)</f>
        <v>0</v>
      </c>
      <c r="BI283" s="93">
        <f>IF(U283="nulová",N283,0)</f>
        <v>0</v>
      </c>
      <c r="BJ283" s="16" t="s">
        <v>17</v>
      </c>
      <c r="BK283" s="93">
        <f>ROUND(L283*K283,2)</f>
        <v>0</v>
      </c>
      <c r="BL283" s="16" t="s">
        <v>135</v>
      </c>
      <c r="BM283" s="16" t="s">
        <v>350</v>
      </c>
    </row>
    <row r="284" spans="2:65" s="1" customFormat="1" ht="22.5" customHeight="1" x14ac:dyDescent="0.3">
      <c r="B284" s="32"/>
      <c r="C284" s="139" t="s">
        <v>351</v>
      </c>
      <c r="D284" s="139" t="s">
        <v>131</v>
      </c>
      <c r="E284" s="140" t="s">
        <v>352</v>
      </c>
      <c r="F284" s="225" t="s">
        <v>353</v>
      </c>
      <c r="G284" s="226"/>
      <c r="H284" s="226"/>
      <c r="I284" s="226"/>
      <c r="J284" s="141" t="s">
        <v>175</v>
      </c>
      <c r="K284" s="142">
        <v>439.01499999999999</v>
      </c>
      <c r="L284" s="227">
        <v>0</v>
      </c>
      <c r="M284" s="226"/>
      <c r="N284" s="228">
        <f>ROUND(L284*K284,2)</f>
        <v>0</v>
      </c>
      <c r="O284" s="226"/>
      <c r="P284" s="226"/>
      <c r="Q284" s="226"/>
      <c r="R284" s="33"/>
      <c r="T284" s="143" t="s">
        <v>15</v>
      </c>
      <c r="U284" s="39" t="s">
        <v>37</v>
      </c>
      <c r="W284" s="144">
        <f>V284*K284</f>
        <v>0</v>
      </c>
      <c r="X284" s="144">
        <v>0</v>
      </c>
      <c r="Y284" s="144">
        <f>X284*K284</f>
        <v>0</v>
      </c>
      <c r="Z284" s="144">
        <v>0</v>
      </c>
      <c r="AA284" s="145">
        <f>Z284*K284</f>
        <v>0</v>
      </c>
      <c r="AR284" s="16" t="s">
        <v>135</v>
      </c>
      <c r="AT284" s="16" t="s">
        <v>131</v>
      </c>
      <c r="AU284" s="16" t="s">
        <v>94</v>
      </c>
      <c r="AY284" s="16" t="s">
        <v>130</v>
      </c>
      <c r="BE284" s="93">
        <f>IF(U284="základní",N284,0)</f>
        <v>0</v>
      </c>
      <c r="BF284" s="93">
        <f>IF(U284="snížená",N284,0)</f>
        <v>0</v>
      </c>
      <c r="BG284" s="93">
        <f>IF(U284="zákl. přenesená",N284,0)</f>
        <v>0</v>
      </c>
      <c r="BH284" s="93">
        <f>IF(U284="sníž. přenesená",N284,0)</f>
        <v>0</v>
      </c>
      <c r="BI284" s="93">
        <f>IF(U284="nulová",N284,0)</f>
        <v>0</v>
      </c>
      <c r="BJ284" s="16" t="s">
        <v>17</v>
      </c>
      <c r="BK284" s="93">
        <f>ROUND(L284*K284,2)</f>
        <v>0</v>
      </c>
      <c r="BL284" s="16" t="s">
        <v>135</v>
      </c>
      <c r="BM284" s="16" t="s">
        <v>354</v>
      </c>
    </row>
    <row r="285" spans="2:65" s="1" customFormat="1" ht="31.5" customHeight="1" x14ac:dyDescent="0.3">
      <c r="B285" s="32"/>
      <c r="C285" s="139" t="s">
        <v>355</v>
      </c>
      <c r="D285" s="139" t="s">
        <v>131</v>
      </c>
      <c r="E285" s="140" t="s">
        <v>356</v>
      </c>
      <c r="F285" s="225" t="s">
        <v>357</v>
      </c>
      <c r="G285" s="226"/>
      <c r="H285" s="226"/>
      <c r="I285" s="226"/>
      <c r="J285" s="141" t="s">
        <v>358</v>
      </c>
      <c r="K285" s="142">
        <v>790.22699999999998</v>
      </c>
      <c r="L285" s="227">
        <v>0</v>
      </c>
      <c r="M285" s="226"/>
      <c r="N285" s="228">
        <f>ROUND(L285*K285,2)</f>
        <v>0</v>
      </c>
      <c r="O285" s="226"/>
      <c r="P285" s="226"/>
      <c r="Q285" s="226"/>
      <c r="R285" s="33"/>
      <c r="T285" s="143" t="s">
        <v>15</v>
      </c>
      <c r="U285" s="39" t="s">
        <v>37</v>
      </c>
      <c r="W285" s="144">
        <f>V285*K285</f>
        <v>0</v>
      </c>
      <c r="X285" s="144">
        <v>0</v>
      </c>
      <c r="Y285" s="144">
        <f>X285*K285</f>
        <v>0</v>
      </c>
      <c r="Z285" s="144">
        <v>0</v>
      </c>
      <c r="AA285" s="145">
        <f>Z285*K285</f>
        <v>0</v>
      </c>
      <c r="AR285" s="16" t="s">
        <v>135</v>
      </c>
      <c r="AT285" s="16" t="s">
        <v>131</v>
      </c>
      <c r="AU285" s="16" t="s">
        <v>94</v>
      </c>
      <c r="AY285" s="16" t="s">
        <v>130</v>
      </c>
      <c r="BE285" s="93">
        <f>IF(U285="základní",N285,0)</f>
        <v>0</v>
      </c>
      <c r="BF285" s="93">
        <f>IF(U285="snížená",N285,0)</f>
        <v>0</v>
      </c>
      <c r="BG285" s="93">
        <f>IF(U285="zákl. přenesená",N285,0)</f>
        <v>0</v>
      </c>
      <c r="BH285" s="93">
        <f>IF(U285="sníž. přenesená",N285,0)</f>
        <v>0</v>
      </c>
      <c r="BI285" s="93">
        <f>IF(U285="nulová",N285,0)</f>
        <v>0</v>
      </c>
      <c r="BJ285" s="16" t="s">
        <v>17</v>
      </c>
      <c r="BK285" s="93">
        <f>ROUND(L285*K285,2)</f>
        <v>0</v>
      </c>
      <c r="BL285" s="16" t="s">
        <v>135</v>
      </c>
      <c r="BM285" s="16" t="s">
        <v>359</v>
      </c>
    </row>
    <row r="286" spans="2:65" s="1" customFormat="1" ht="31.5" customHeight="1" x14ac:dyDescent="0.3">
      <c r="B286" s="32"/>
      <c r="C286" s="139" t="s">
        <v>360</v>
      </c>
      <c r="D286" s="139" t="s">
        <v>131</v>
      </c>
      <c r="E286" s="140" t="s">
        <v>361</v>
      </c>
      <c r="F286" s="225" t="s">
        <v>362</v>
      </c>
      <c r="G286" s="226"/>
      <c r="H286" s="226"/>
      <c r="I286" s="226"/>
      <c r="J286" s="141" t="s">
        <v>175</v>
      </c>
      <c r="K286" s="142">
        <v>986.33600000000001</v>
      </c>
      <c r="L286" s="227">
        <v>0</v>
      </c>
      <c r="M286" s="226"/>
      <c r="N286" s="228">
        <f>ROUND(L286*K286,2)</f>
        <v>0</v>
      </c>
      <c r="O286" s="226"/>
      <c r="P286" s="226"/>
      <c r="Q286" s="226"/>
      <c r="R286" s="33"/>
      <c r="T286" s="143" t="s">
        <v>15</v>
      </c>
      <c r="U286" s="39" t="s">
        <v>37</v>
      </c>
      <c r="W286" s="144">
        <f>V286*K286</f>
        <v>0</v>
      </c>
      <c r="X286" s="144">
        <v>0</v>
      </c>
      <c r="Y286" s="144">
        <f>X286*K286</f>
        <v>0</v>
      </c>
      <c r="Z286" s="144">
        <v>0</v>
      </c>
      <c r="AA286" s="145">
        <f>Z286*K286</f>
        <v>0</v>
      </c>
      <c r="AR286" s="16" t="s">
        <v>135</v>
      </c>
      <c r="AT286" s="16" t="s">
        <v>131</v>
      </c>
      <c r="AU286" s="16" t="s">
        <v>94</v>
      </c>
      <c r="AY286" s="16" t="s">
        <v>130</v>
      </c>
      <c r="BE286" s="93">
        <f>IF(U286="základní",N286,0)</f>
        <v>0</v>
      </c>
      <c r="BF286" s="93">
        <f>IF(U286="snížená",N286,0)</f>
        <v>0</v>
      </c>
      <c r="BG286" s="93">
        <f>IF(U286="zákl. přenesená",N286,0)</f>
        <v>0</v>
      </c>
      <c r="BH286" s="93">
        <f>IF(U286="sníž. přenesená",N286,0)</f>
        <v>0</v>
      </c>
      <c r="BI286" s="93">
        <f>IF(U286="nulová",N286,0)</f>
        <v>0</v>
      </c>
      <c r="BJ286" s="16" t="s">
        <v>17</v>
      </c>
      <c r="BK286" s="93">
        <f>ROUND(L286*K286,2)</f>
        <v>0</v>
      </c>
      <c r="BL286" s="16" t="s">
        <v>135</v>
      </c>
      <c r="BM286" s="16" t="s">
        <v>363</v>
      </c>
    </row>
    <row r="287" spans="2:65" s="10" customFormat="1" ht="22.5" customHeight="1" x14ac:dyDescent="0.3">
      <c r="B287" s="146"/>
      <c r="E287" s="147" t="s">
        <v>15</v>
      </c>
      <c r="F287" s="229" t="s">
        <v>364</v>
      </c>
      <c r="G287" s="230"/>
      <c r="H287" s="230"/>
      <c r="I287" s="230"/>
      <c r="K287" s="148">
        <v>986.33600000000001</v>
      </c>
      <c r="R287" s="149"/>
      <c r="T287" s="150"/>
      <c r="AA287" s="151"/>
      <c r="AT287" s="147" t="s">
        <v>138</v>
      </c>
      <c r="AU287" s="147" t="s">
        <v>94</v>
      </c>
      <c r="AV287" s="10" t="s">
        <v>94</v>
      </c>
      <c r="AW287" s="10" t="s">
        <v>139</v>
      </c>
      <c r="AX287" s="10" t="s">
        <v>72</v>
      </c>
      <c r="AY287" s="147" t="s">
        <v>130</v>
      </c>
    </row>
    <row r="288" spans="2:65" s="11" customFormat="1" ht="22.5" customHeight="1" x14ac:dyDescent="0.3">
      <c r="B288" s="152"/>
      <c r="E288" s="153" t="s">
        <v>15</v>
      </c>
      <c r="F288" s="232" t="s">
        <v>145</v>
      </c>
      <c r="G288" s="233"/>
      <c r="H288" s="233"/>
      <c r="I288" s="233"/>
      <c r="K288" s="154">
        <v>986.33600000000001</v>
      </c>
      <c r="R288" s="155"/>
      <c r="T288" s="156"/>
      <c r="AA288" s="157"/>
      <c r="AT288" s="158" t="s">
        <v>138</v>
      </c>
      <c r="AU288" s="158" t="s">
        <v>94</v>
      </c>
      <c r="AV288" s="11" t="s">
        <v>135</v>
      </c>
      <c r="AW288" s="11" t="s">
        <v>139</v>
      </c>
      <c r="AX288" s="11" t="s">
        <v>17</v>
      </c>
      <c r="AY288" s="158" t="s">
        <v>130</v>
      </c>
    </row>
    <row r="289" spans="2:65" s="9" customFormat="1" ht="29.85" customHeight="1" x14ac:dyDescent="0.3">
      <c r="B289" s="129"/>
      <c r="D289" s="138" t="s">
        <v>104</v>
      </c>
      <c r="E289" s="138"/>
      <c r="F289" s="138"/>
      <c r="G289" s="138"/>
      <c r="H289" s="138"/>
      <c r="I289" s="138"/>
      <c r="J289" s="138"/>
      <c r="K289" s="138"/>
      <c r="L289" s="138"/>
      <c r="M289" s="138"/>
      <c r="N289" s="242">
        <f>BK289</f>
        <v>0</v>
      </c>
      <c r="O289" s="243"/>
      <c r="P289" s="243"/>
      <c r="Q289" s="243"/>
      <c r="R289" s="131"/>
      <c r="T289" s="132"/>
      <c r="W289" s="133">
        <f>SUM(W290:W307)</f>
        <v>0</v>
      </c>
      <c r="Y289" s="133">
        <f>SUM(Y290:Y307)</f>
        <v>674.57887507999988</v>
      </c>
      <c r="AA289" s="134">
        <f>SUM(AA290:AA307)</f>
        <v>0</v>
      </c>
      <c r="AR289" s="135" t="s">
        <v>17</v>
      </c>
      <c r="AT289" s="136" t="s">
        <v>71</v>
      </c>
      <c r="AU289" s="136" t="s">
        <v>17</v>
      </c>
      <c r="AY289" s="135" t="s">
        <v>130</v>
      </c>
      <c r="BK289" s="137">
        <f>SUM(BK290:BK307)</f>
        <v>0</v>
      </c>
    </row>
    <row r="290" spans="2:65" s="1" customFormat="1" ht="31.5" customHeight="1" x14ac:dyDescent="0.3">
      <c r="B290" s="32"/>
      <c r="C290" s="139" t="s">
        <v>365</v>
      </c>
      <c r="D290" s="139" t="s">
        <v>131</v>
      </c>
      <c r="E290" s="140" t="s">
        <v>366</v>
      </c>
      <c r="F290" s="225" t="s">
        <v>367</v>
      </c>
      <c r="G290" s="226"/>
      <c r="H290" s="226"/>
      <c r="I290" s="226"/>
      <c r="J290" s="141" t="s">
        <v>175</v>
      </c>
      <c r="K290" s="142">
        <v>356.64400000000001</v>
      </c>
      <c r="L290" s="227">
        <v>0</v>
      </c>
      <c r="M290" s="226"/>
      <c r="N290" s="228">
        <f>ROUND(L290*K290,2)</f>
        <v>0</v>
      </c>
      <c r="O290" s="226"/>
      <c r="P290" s="226"/>
      <c r="Q290" s="226"/>
      <c r="R290" s="33"/>
      <c r="T290" s="143" t="s">
        <v>15</v>
      </c>
      <c r="U290" s="39" t="s">
        <v>37</v>
      </c>
      <c r="W290" s="144">
        <f>V290*K290</f>
        <v>0</v>
      </c>
      <c r="X290" s="144">
        <v>1.8907700000000001</v>
      </c>
      <c r="Y290" s="144">
        <f>X290*K290</f>
        <v>674.33177588000001</v>
      </c>
      <c r="Z290" s="144">
        <v>0</v>
      </c>
      <c r="AA290" s="145">
        <f>Z290*K290</f>
        <v>0</v>
      </c>
      <c r="AR290" s="16" t="s">
        <v>135</v>
      </c>
      <c r="AT290" s="16" t="s">
        <v>131</v>
      </c>
      <c r="AU290" s="16" t="s">
        <v>94</v>
      </c>
      <c r="AY290" s="16" t="s">
        <v>130</v>
      </c>
      <c r="BE290" s="93">
        <f>IF(U290="základní",N290,0)</f>
        <v>0</v>
      </c>
      <c r="BF290" s="93">
        <f>IF(U290="snížená",N290,0)</f>
        <v>0</v>
      </c>
      <c r="BG290" s="93">
        <f>IF(U290="zákl. přenesená",N290,0)</f>
        <v>0</v>
      </c>
      <c r="BH290" s="93">
        <f>IF(U290="sníž. přenesená",N290,0)</f>
        <v>0</v>
      </c>
      <c r="BI290" s="93">
        <f>IF(U290="nulová",N290,0)</f>
        <v>0</v>
      </c>
      <c r="BJ290" s="16" t="s">
        <v>17</v>
      </c>
      <c r="BK290" s="93">
        <f>ROUND(L290*K290,2)</f>
        <v>0</v>
      </c>
      <c r="BL290" s="16" t="s">
        <v>135</v>
      </c>
      <c r="BM290" s="16" t="s">
        <v>368</v>
      </c>
    </row>
    <row r="291" spans="2:65" s="10" customFormat="1" ht="22.5" customHeight="1" x14ac:dyDescent="0.3">
      <c r="B291" s="146"/>
      <c r="E291" s="147" t="s">
        <v>15</v>
      </c>
      <c r="F291" s="229" t="s">
        <v>337</v>
      </c>
      <c r="G291" s="230"/>
      <c r="H291" s="230"/>
      <c r="I291" s="230"/>
      <c r="K291" s="148">
        <v>3.3879999999999999</v>
      </c>
      <c r="R291" s="149"/>
      <c r="T291" s="150"/>
      <c r="AA291" s="151"/>
      <c r="AT291" s="147" t="s">
        <v>138</v>
      </c>
      <c r="AU291" s="147" t="s">
        <v>94</v>
      </c>
      <c r="AV291" s="10" t="s">
        <v>94</v>
      </c>
      <c r="AW291" s="10" t="s">
        <v>139</v>
      </c>
      <c r="AX291" s="10" t="s">
        <v>72</v>
      </c>
      <c r="AY291" s="147" t="s">
        <v>130</v>
      </c>
    </row>
    <row r="292" spans="2:65" s="10" customFormat="1" ht="22.5" customHeight="1" x14ac:dyDescent="0.3">
      <c r="B292" s="146"/>
      <c r="E292" s="147" t="s">
        <v>15</v>
      </c>
      <c r="F292" s="231" t="s">
        <v>338</v>
      </c>
      <c r="G292" s="230"/>
      <c r="H292" s="230"/>
      <c r="I292" s="230"/>
      <c r="K292" s="148">
        <v>112.294</v>
      </c>
      <c r="R292" s="149"/>
      <c r="T292" s="150"/>
      <c r="AA292" s="151"/>
      <c r="AT292" s="147" t="s">
        <v>138</v>
      </c>
      <c r="AU292" s="147" t="s">
        <v>94</v>
      </c>
      <c r="AV292" s="10" t="s">
        <v>94</v>
      </c>
      <c r="AW292" s="10" t="s">
        <v>139</v>
      </c>
      <c r="AX292" s="10" t="s">
        <v>72</v>
      </c>
      <c r="AY292" s="147" t="s">
        <v>130</v>
      </c>
    </row>
    <row r="293" spans="2:65" s="10" customFormat="1" ht="22.5" customHeight="1" x14ac:dyDescent="0.3">
      <c r="B293" s="146"/>
      <c r="E293" s="147" t="s">
        <v>15</v>
      </c>
      <c r="F293" s="231" t="s">
        <v>339</v>
      </c>
      <c r="G293" s="230"/>
      <c r="H293" s="230"/>
      <c r="I293" s="230"/>
      <c r="K293" s="148">
        <v>24.635000000000002</v>
      </c>
      <c r="R293" s="149"/>
      <c r="T293" s="150"/>
      <c r="AA293" s="151"/>
      <c r="AT293" s="147" t="s">
        <v>138</v>
      </c>
      <c r="AU293" s="147" t="s">
        <v>94</v>
      </c>
      <c r="AV293" s="10" t="s">
        <v>94</v>
      </c>
      <c r="AW293" s="10" t="s">
        <v>139</v>
      </c>
      <c r="AX293" s="10" t="s">
        <v>72</v>
      </c>
      <c r="AY293" s="147" t="s">
        <v>130</v>
      </c>
    </row>
    <row r="294" spans="2:65" s="10" customFormat="1" ht="22.5" customHeight="1" x14ac:dyDescent="0.3">
      <c r="B294" s="146"/>
      <c r="E294" s="147" t="s">
        <v>15</v>
      </c>
      <c r="F294" s="231" t="s">
        <v>340</v>
      </c>
      <c r="G294" s="230"/>
      <c r="H294" s="230"/>
      <c r="I294" s="230"/>
      <c r="K294" s="148">
        <v>38.880000000000003</v>
      </c>
      <c r="R294" s="149"/>
      <c r="T294" s="150"/>
      <c r="AA294" s="151"/>
      <c r="AT294" s="147" t="s">
        <v>138</v>
      </c>
      <c r="AU294" s="147" t="s">
        <v>94</v>
      </c>
      <c r="AV294" s="10" t="s">
        <v>94</v>
      </c>
      <c r="AW294" s="10" t="s">
        <v>139</v>
      </c>
      <c r="AX294" s="10" t="s">
        <v>72</v>
      </c>
      <c r="AY294" s="147" t="s">
        <v>130</v>
      </c>
    </row>
    <row r="295" spans="2:65" s="10" customFormat="1" ht="22.5" customHeight="1" x14ac:dyDescent="0.3">
      <c r="B295" s="146"/>
      <c r="E295" s="147" t="s">
        <v>15</v>
      </c>
      <c r="F295" s="231" t="s">
        <v>341</v>
      </c>
      <c r="G295" s="230"/>
      <c r="H295" s="230"/>
      <c r="I295" s="230"/>
      <c r="K295" s="148">
        <v>146.36699999999999</v>
      </c>
      <c r="R295" s="149"/>
      <c r="T295" s="150"/>
      <c r="AA295" s="151"/>
      <c r="AT295" s="147" t="s">
        <v>138</v>
      </c>
      <c r="AU295" s="147" t="s">
        <v>94</v>
      </c>
      <c r="AV295" s="10" t="s">
        <v>94</v>
      </c>
      <c r="AW295" s="10" t="s">
        <v>139</v>
      </c>
      <c r="AX295" s="10" t="s">
        <v>72</v>
      </c>
      <c r="AY295" s="147" t="s">
        <v>130</v>
      </c>
    </row>
    <row r="296" spans="2:65" s="10" customFormat="1" ht="22.5" customHeight="1" x14ac:dyDescent="0.3">
      <c r="B296" s="146"/>
      <c r="E296" s="147" t="s">
        <v>15</v>
      </c>
      <c r="F296" s="231" t="s">
        <v>369</v>
      </c>
      <c r="G296" s="230"/>
      <c r="H296" s="230"/>
      <c r="I296" s="230"/>
      <c r="K296" s="148">
        <v>2.3039999999999998</v>
      </c>
      <c r="R296" s="149"/>
      <c r="T296" s="150"/>
      <c r="AA296" s="151"/>
      <c r="AT296" s="147" t="s">
        <v>138</v>
      </c>
      <c r="AU296" s="147" t="s">
        <v>94</v>
      </c>
      <c r="AV296" s="10" t="s">
        <v>94</v>
      </c>
      <c r="AW296" s="10" t="s">
        <v>139</v>
      </c>
      <c r="AX296" s="10" t="s">
        <v>72</v>
      </c>
      <c r="AY296" s="147" t="s">
        <v>130</v>
      </c>
    </row>
    <row r="297" spans="2:65" s="10" customFormat="1" ht="22.5" customHeight="1" x14ac:dyDescent="0.3">
      <c r="B297" s="146"/>
      <c r="E297" s="147" t="s">
        <v>15</v>
      </c>
      <c r="F297" s="231" t="s">
        <v>370</v>
      </c>
      <c r="G297" s="230"/>
      <c r="H297" s="230"/>
      <c r="I297" s="230"/>
      <c r="K297" s="148">
        <v>2.6880000000000002</v>
      </c>
      <c r="R297" s="149"/>
      <c r="T297" s="150"/>
      <c r="AA297" s="151"/>
      <c r="AT297" s="147" t="s">
        <v>138</v>
      </c>
      <c r="AU297" s="147" t="s">
        <v>94</v>
      </c>
      <c r="AV297" s="10" t="s">
        <v>94</v>
      </c>
      <c r="AW297" s="10" t="s">
        <v>139</v>
      </c>
      <c r="AX297" s="10" t="s">
        <v>72</v>
      </c>
      <c r="AY297" s="147" t="s">
        <v>130</v>
      </c>
    </row>
    <row r="298" spans="2:65" s="10" customFormat="1" ht="22.5" customHeight="1" x14ac:dyDescent="0.3">
      <c r="B298" s="146"/>
      <c r="E298" s="147" t="s">
        <v>15</v>
      </c>
      <c r="F298" s="231" t="s">
        <v>371</v>
      </c>
      <c r="G298" s="230"/>
      <c r="H298" s="230"/>
      <c r="I298" s="230"/>
      <c r="K298" s="148">
        <v>0.104</v>
      </c>
      <c r="R298" s="149"/>
      <c r="T298" s="150"/>
      <c r="AA298" s="151"/>
      <c r="AT298" s="147" t="s">
        <v>138</v>
      </c>
      <c r="AU298" s="147" t="s">
        <v>94</v>
      </c>
      <c r="AV298" s="10" t="s">
        <v>94</v>
      </c>
      <c r="AW298" s="10" t="s">
        <v>139</v>
      </c>
      <c r="AX298" s="10" t="s">
        <v>72</v>
      </c>
      <c r="AY298" s="147" t="s">
        <v>130</v>
      </c>
    </row>
    <row r="299" spans="2:65" s="10" customFormat="1" ht="22.5" customHeight="1" x14ac:dyDescent="0.3">
      <c r="B299" s="146"/>
      <c r="E299" s="147" t="s">
        <v>15</v>
      </c>
      <c r="F299" s="231" t="s">
        <v>372</v>
      </c>
      <c r="G299" s="230"/>
      <c r="H299" s="230"/>
      <c r="I299" s="230"/>
      <c r="K299" s="148">
        <v>9.1519999999999992</v>
      </c>
      <c r="R299" s="149"/>
      <c r="T299" s="150"/>
      <c r="AA299" s="151"/>
      <c r="AT299" s="147" t="s">
        <v>138</v>
      </c>
      <c r="AU299" s="147" t="s">
        <v>94</v>
      </c>
      <c r="AV299" s="10" t="s">
        <v>94</v>
      </c>
      <c r="AW299" s="10" t="s">
        <v>139</v>
      </c>
      <c r="AX299" s="10" t="s">
        <v>72</v>
      </c>
      <c r="AY299" s="147" t="s">
        <v>130</v>
      </c>
    </row>
    <row r="300" spans="2:65" s="10" customFormat="1" ht="22.5" customHeight="1" x14ac:dyDescent="0.3">
      <c r="B300" s="146"/>
      <c r="E300" s="147" t="s">
        <v>15</v>
      </c>
      <c r="F300" s="231" t="s">
        <v>373</v>
      </c>
      <c r="G300" s="230"/>
      <c r="H300" s="230"/>
      <c r="I300" s="230"/>
      <c r="K300" s="148">
        <v>4.2240000000000002</v>
      </c>
      <c r="R300" s="149"/>
      <c r="T300" s="150"/>
      <c r="AA300" s="151"/>
      <c r="AT300" s="147" t="s">
        <v>138</v>
      </c>
      <c r="AU300" s="147" t="s">
        <v>94</v>
      </c>
      <c r="AV300" s="10" t="s">
        <v>94</v>
      </c>
      <c r="AW300" s="10" t="s">
        <v>139</v>
      </c>
      <c r="AX300" s="10" t="s">
        <v>72</v>
      </c>
      <c r="AY300" s="147" t="s">
        <v>130</v>
      </c>
    </row>
    <row r="301" spans="2:65" s="10" customFormat="1" ht="22.5" customHeight="1" x14ac:dyDescent="0.3">
      <c r="B301" s="146"/>
      <c r="E301" s="147" t="s">
        <v>15</v>
      </c>
      <c r="F301" s="231" t="s">
        <v>374</v>
      </c>
      <c r="G301" s="230"/>
      <c r="H301" s="230"/>
      <c r="I301" s="230"/>
      <c r="K301" s="148">
        <v>2.3039999999999998</v>
      </c>
      <c r="R301" s="149"/>
      <c r="T301" s="150"/>
      <c r="AA301" s="151"/>
      <c r="AT301" s="147" t="s">
        <v>138</v>
      </c>
      <c r="AU301" s="147" t="s">
        <v>94</v>
      </c>
      <c r="AV301" s="10" t="s">
        <v>94</v>
      </c>
      <c r="AW301" s="10" t="s">
        <v>139</v>
      </c>
      <c r="AX301" s="10" t="s">
        <v>72</v>
      </c>
      <c r="AY301" s="147" t="s">
        <v>130</v>
      </c>
    </row>
    <row r="302" spans="2:65" s="10" customFormat="1" ht="22.5" customHeight="1" x14ac:dyDescent="0.3">
      <c r="B302" s="146"/>
      <c r="E302" s="147" t="s">
        <v>15</v>
      </c>
      <c r="F302" s="231" t="s">
        <v>375</v>
      </c>
      <c r="G302" s="230"/>
      <c r="H302" s="230"/>
      <c r="I302" s="230"/>
      <c r="K302" s="148">
        <v>10.304</v>
      </c>
      <c r="R302" s="149"/>
      <c r="T302" s="150"/>
      <c r="AA302" s="151"/>
      <c r="AT302" s="147" t="s">
        <v>138</v>
      </c>
      <c r="AU302" s="147" t="s">
        <v>94</v>
      </c>
      <c r="AV302" s="10" t="s">
        <v>94</v>
      </c>
      <c r="AW302" s="10" t="s">
        <v>139</v>
      </c>
      <c r="AX302" s="10" t="s">
        <v>72</v>
      </c>
      <c r="AY302" s="147" t="s">
        <v>130</v>
      </c>
    </row>
    <row r="303" spans="2:65" s="11" customFormat="1" ht="22.5" customHeight="1" x14ac:dyDescent="0.3">
      <c r="B303" s="152"/>
      <c r="E303" s="153" t="s">
        <v>15</v>
      </c>
      <c r="F303" s="232" t="s">
        <v>145</v>
      </c>
      <c r="G303" s="233"/>
      <c r="H303" s="233"/>
      <c r="I303" s="233"/>
      <c r="K303" s="154">
        <v>356.64400000000001</v>
      </c>
      <c r="R303" s="155"/>
      <c r="T303" s="156"/>
      <c r="AA303" s="157"/>
      <c r="AT303" s="158" t="s">
        <v>138</v>
      </c>
      <c r="AU303" s="158" t="s">
        <v>94</v>
      </c>
      <c r="AV303" s="11" t="s">
        <v>135</v>
      </c>
      <c r="AW303" s="11" t="s">
        <v>139</v>
      </c>
      <c r="AX303" s="11" t="s">
        <v>17</v>
      </c>
      <c r="AY303" s="158" t="s">
        <v>130</v>
      </c>
    </row>
    <row r="304" spans="2:65" s="1" customFormat="1" ht="31.5" customHeight="1" x14ac:dyDescent="0.3">
      <c r="B304" s="32"/>
      <c r="C304" s="139" t="s">
        <v>376</v>
      </c>
      <c r="D304" s="139" t="s">
        <v>131</v>
      </c>
      <c r="E304" s="140" t="s">
        <v>377</v>
      </c>
      <c r="F304" s="225" t="s">
        <v>378</v>
      </c>
      <c r="G304" s="226"/>
      <c r="H304" s="226"/>
      <c r="I304" s="226"/>
      <c r="J304" s="141" t="s">
        <v>379</v>
      </c>
      <c r="K304" s="142">
        <v>9</v>
      </c>
      <c r="L304" s="227">
        <v>0</v>
      </c>
      <c r="M304" s="226"/>
      <c r="N304" s="228">
        <f>ROUND(L304*K304,2)</f>
        <v>0</v>
      </c>
      <c r="O304" s="226"/>
      <c r="P304" s="226"/>
      <c r="Q304" s="226"/>
      <c r="R304" s="33"/>
      <c r="T304" s="143" t="s">
        <v>15</v>
      </c>
      <c r="U304" s="39" t="s">
        <v>37</v>
      </c>
      <c r="W304" s="144">
        <f>V304*K304</f>
        <v>0</v>
      </c>
      <c r="X304" s="144">
        <v>6.6E-3</v>
      </c>
      <c r="Y304" s="144">
        <f>X304*K304</f>
        <v>5.9400000000000001E-2</v>
      </c>
      <c r="Z304" s="144">
        <v>0</v>
      </c>
      <c r="AA304" s="145">
        <f>Z304*K304</f>
        <v>0</v>
      </c>
      <c r="AR304" s="16" t="s">
        <v>135</v>
      </c>
      <c r="AT304" s="16" t="s">
        <v>131</v>
      </c>
      <c r="AU304" s="16" t="s">
        <v>94</v>
      </c>
      <c r="AY304" s="16" t="s">
        <v>130</v>
      </c>
      <c r="BE304" s="93">
        <f>IF(U304="základní",N304,0)</f>
        <v>0</v>
      </c>
      <c r="BF304" s="93">
        <f>IF(U304="snížená",N304,0)</f>
        <v>0</v>
      </c>
      <c r="BG304" s="93">
        <f>IF(U304="zákl. přenesená",N304,0)</f>
        <v>0</v>
      </c>
      <c r="BH304" s="93">
        <f>IF(U304="sníž. přenesená",N304,0)</f>
        <v>0</v>
      </c>
      <c r="BI304" s="93">
        <f>IF(U304="nulová",N304,0)</f>
        <v>0</v>
      </c>
      <c r="BJ304" s="16" t="s">
        <v>17</v>
      </c>
      <c r="BK304" s="93">
        <f>ROUND(L304*K304,2)</f>
        <v>0</v>
      </c>
      <c r="BL304" s="16" t="s">
        <v>135</v>
      </c>
      <c r="BM304" s="16" t="s">
        <v>380</v>
      </c>
    </row>
    <row r="305" spans="2:65" s="1" customFormat="1" ht="31.5" customHeight="1" x14ac:dyDescent="0.3">
      <c r="B305" s="32"/>
      <c r="C305" s="139" t="s">
        <v>381</v>
      </c>
      <c r="D305" s="139" t="s">
        <v>131</v>
      </c>
      <c r="E305" s="140" t="s">
        <v>382</v>
      </c>
      <c r="F305" s="225" t="s">
        <v>383</v>
      </c>
      <c r="G305" s="226"/>
      <c r="H305" s="226"/>
      <c r="I305" s="226"/>
      <c r="J305" s="141" t="s">
        <v>134</v>
      </c>
      <c r="K305" s="142">
        <v>224.64</v>
      </c>
      <c r="L305" s="227">
        <v>0</v>
      </c>
      <c r="M305" s="226"/>
      <c r="N305" s="228">
        <f>ROUND(L305*K305,2)</f>
        <v>0</v>
      </c>
      <c r="O305" s="226"/>
      <c r="P305" s="226"/>
      <c r="Q305" s="226"/>
      <c r="R305" s="33"/>
      <c r="T305" s="143" t="s">
        <v>15</v>
      </c>
      <c r="U305" s="39" t="s">
        <v>37</v>
      </c>
      <c r="W305" s="144">
        <f>V305*K305</f>
        <v>0</v>
      </c>
      <c r="X305" s="144">
        <v>2.7999999999999998E-4</v>
      </c>
      <c r="Y305" s="144">
        <f>X305*K305</f>
        <v>6.2899199999999988E-2</v>
      </c>
      <c r="Z305" s="144">
        <v>0</v>
      </c>
      <c r="AA305" s="145">
        <f>Z305*K305</f>
        <v>0</v>
      </c>
      <c r="AR305" s="16" t="s">
        <v>135</v>
      </c>
      <c r="AT305" s="16" t="s">
        <v>131</v>
      </c>
      <c r="AU305" s="16" t="s">
        <v>94</v>
      </c>
      <c r="AY305" s="16" t="s">
        <v>130</v>
      </c>
      <c r="BE305" s="93">
        <f>IF(U305="základní",N305,0)</f>
        <v>0</v>
      </c>
      <c r="BF305" s="93">
        <f>IF(U305="snížená",N305,0)</f>
        <v>0</v>
      </c>
      <c r="BG305" s="93">
        <f>IF(U305="zákl. přenesená",N305,0)</f>
        <v>0</v>
      </c>
      <c r="BH305" s="93">
        <f>IF(U305="sníž. přenesená",N305,0)</f>
        <v>0</v>
      </c>
      <c r="BI305" s="93">
        <f>IF(U305="nulová",N305,0)</f>
        <v>0</v>
      </c>
      <c r="BJ305" s="16" t="s">
        <v>17</v>
      </c>
      <c r="BK305" s="93">
        <f>ROUND(L305*K305,2)</f>
        <v>0</v>
      </c>
      <c r="BL305" s="16" t="s">
        <v>135</v>
      </c>
      <c r="BM305" s="16" t="s">
        <v>384</v>
      </c>
    </row>
    <row r="306" spans="2:65" s="1" customFormat="1" ht="31.5" customHeight="1" x14ac:dyDescent="0.3">
      <c r="B306" s="32"/>
      <c r="C306" s="159" t="s">
        <v>385</v>
      </c>
      <c r="D306" s="159" t="s">
        <v>386</v>
      </c>
      <c r="E306" s="160" t="s">
        <v>387</v>
      </c>
      <c r="F306" s="234" t="s">
        <v>388</v>
      </c>
      <c r="G306" s="235"/>
      <c r="H306" s="235"/>
      <c r="I306" s="235"/>
      <c r="J306" s="161" t="s">
        <v>389</v>
      </c>
      <c r="K306" s="162">
        <v>52</v>
      </c>
      <c r="L306" s="236">
        <v>0</v>
      </c>
      <c r="M306" s="235"/>
      <c r="N306" s="237">
        <f>ROUND(L306*K306,2)</f>
        <v>0</v>
      </c>
      <c r="O306" s="226"/>
      <c r="P306" s="226"/>
      <c r="Q306" s="226"/>
      <c r="R306" s="33"/>
      <c r="T306" s="143" t="s">
        <v>15</v>
      </c>
      <c r="U306" s="39" t="s">
        <v>37</v>
      </c>
      <c r="W306" s="144">
        <f>V306*K306</f>
        <v>0</v>
      </c>
      <c r="X306" s="144">
        <v>8.9999999999999998E-4</v>
      </c>
      <c r="Y306" s="144">
        <f>X306*K306</f>
        <v>4.6800000000000001E-2</v>
      </c>
      <c r="Z306" s="144">
        <v>0</v>
      </c>
      <c r="AA306" s="145">
        <f>Z306*K306</f>
        <v>0</v>
      </c>
      <c r="AR306" s="16" t="s">
        <v>183</v>
      </c>
      <c r="AT306" s="16" t="s">
        <v>386</v>
      </c>
      <c r="AU306" s="16" t="s">
        <v>94</v>
      </c>
      <c r="AY306" s="16" t="s">
        <v>130</v>
      </c>
      <c r="BE306" s="93">
        <f>IF(U306="základní",N306,0)</f>
        <v>0</v>
      </c>
      <c r="BF306" s="93">
        <f>IF(U306="snížená",N306,0)</f>
        <v>0</v>
      </c>
      <c r="BG306" s="93">
        <f>IF(U306="zákl. přenesená",N306,0)</f>
        <v>0</v>
      </c>
      <c r="BH306" s="93">
        <f>IF(U306="sníž. přenesená",N306,0)</f>
        <v>0</v>
      </c>
      <c r="BI306" s="93">
        <f>IF(U306="nulová",N306,0)</f>
        <v>0</v>
      </c>
      <c r="BJ306" s="16" t="s">
        <v>17</v>
      </c>
      <c r="BK306" s="93">
        <f>ROUND(L306*K306,2)</f>
        <v>0</v>
      </c>
      <c r="BL306" s="16" t="s">
        <v>135</v>
      </c>
      <c r="BM306" s="16" t="s">
        <v>390</v>
      </c>
    </row>
    <row r="307" spans="2:65" s="1" customFormat="1" ht="31.5" customHeight="1" x14ac:dyDescent="0.3">
      <c r="B307" s="32"/>
      <c r="C307" s="159" t="s">
        <v>391</v>
      </c>
      <c r="D307" s="159" t="s">
        <v>386</v>
      </c>
      <c r="E307" s="160" t="s">
        <v>392</v>
      </c>
      <c r="F307" s="234" t="s">
        <v>393</v>
      </c>
      <c r="G307" s="235"/>
      <c r="H307" s="235"/>
      <c r="I307" s="235"/>
      <c r="J307" s="161" t="s">
        <v>389</v>
      </c>
      <c r="K307" s="162">
        <v>52</v>
      </c>
      <c r="L307" s="236">
        <v>0</v>
      </c>
      <c r="M307" s="235"/>
      <c r="N307" s="237">
        <f>ROUND(L307*K307,2)</f>
        <v>0</v>
      </c>
      <c r="O307" s="226"/>
      <c r="P307" s="226"/>
      <c r="Q307" s="226"/>
      <c r="R307" s="33"/>
      <c r="T307" s="143" t="s">
        <v>15</v>
      </c>
      <c r="U307" s="39" t="s">
        <v>37</v>
      </c>
      <c r="W307" s="144">
        <f>V307*K307</f>
        <v>0</v>
      </c>
      <c r="X307" s="144">
        <v>1.5E-3</v>
      </c>
      <c r="Y307" s="144">
        <f>X307*K307</f>
        <v>7.8E-2</v>
      </c>
      <c r="Z307" s="144">
        <v>0</v>
      </c>
      <c r="AA307" s="145">
        <f>Z307*K307</f>
        <v>0</v>
      </c>
      <c r="AR307" s="16" t="s">
        <v>183</v>
      </c>
      <c r="AT307" s="16" t="s">
        <v>386</v>
      </c>
      <c r="AU307" s="16" t="s">
        <v>94</v>
      </c>
      <c r="AY307" s="16" t="s">
        <v>130</v>
      </c>
      <c r="BE307" s="93">
        <f>IF(U307="základní",N307,0)</f>
        <v>0</v>
      </c>
      <c r="BF307" s="93">
        <f>IF(U307="snížená",N307,0)</f>
        <v>0</v>
      </c>
      <c r="BG307" s="93">
        <f>IF(U307="zákl. přenesená",N307,0)</f>
        <v>0</v>
      </c>
      <c r="BH307" s="93">
        <f>IF(U307="sníž. přenesená",N307,0)</f>
        <v>0</v>
      </c>
      <c r="BI307" s="93">
        <f>IF(U307="nulová",N307,0)</f>
        <v>0</v>
      </c>
      <c r="BJ307" s="16" t="s">
        <v>17</v>
      </c>
      <c r="BK307" s="93">
        <f>ROUND(L307*K307,2)</f>
        <v>0</v>
      </c>
      <c r="BL307" s="16" t="s">
        <v>135</v>
      </c>
      <c r="BM307" s="16" t="s">
        <v>394</v>
      </c>
    </row>
    <row r="308" spans="2:65" s="9" customFormat="1" ht="29.85" customHeight="1" x14ac:dyDescent="0.3">
      <c r="B308" s="129"/>
      <c r="D308" s="138" t="s">
        <v>105</v>
      </c>
      <c r="E308" s="138"/>
      <c r="F308" s="138"/>
      <c r="G308" s="138"/>
      <c r="H308" s="138"/>
      <c r="I308" s="138"/>
      <c r="J308" s="138"/>
      <c r="K308" s="138"/>
      <c r="L308" s="138"/>
      <c r="M308" s="138"/>
      <c r="N308" s="238">
        <f>BK308</f>
        <v>0</v>
      </c>
      <c r="O308" s="239"/>
      <c r="P308" s="239"/>
      <c r="Q308" s="239"/>
      <c r="R308" s="131"/>
      <c r="T308" s="132"/>
      <c r="W308" s="133">
        <f>SUM(W309:W312)</f>
        <v>0</v>
      </c>
      <c r="Y308" s="133">
        <f>SUM(Y309:Y312)</f>
        <v>205.21394757000002</v>
      </c>
      <c r="AA308" s="134">
        <f>SUM(AA309:AA312)</f>
        <v>0</v>
      </c>
      <c r="AR308" s="135" t="s">
        <v>17</v>
      </c>
      <c r="AT308" s="136" t="s">
        <v>71</v>
      </c>
      <c r="AU308" s="136" t="s">
        <v>17</v>
      </c>
      <c r="AY308" s="135" t="s">
        <v>130</v>
      </c>
      <c r="BK308" s="137">
        <f>SUM(BK309:BK312)</f>
        <v>0</v>
      </c>
    </row>
    <row r="309" spans="2:65" s="1" customFormat="1" ht="44.25" customHeight="1" x14ac:dyDescent="0.3">
      <c r="B309" s="32"/>
      <c r="C309" s="139" t="s">
        <v>395</v>
      </c>
      <c r="D309" s="139" t="s">
        <v>131</v>
      </c>
      <c r="E309" s="140" t="s">
        <v>396</v>
      </c>
      <c r="F309" s="225" t="s">
        <v>397</v>
      </c>
      <c r="G309" s="226"/>
      <c r="H309" s="226"/>
      <c r="I309" s="226"/>
      <c r="J309" s="141" t="s">
        <v>134</v>
      </c>
      <c r="K309" s="142">
        <v>286.97300000000001</v>
      </c>
      <c r="L309" s="227">
        <v>0</v>
      </c>
      <c r="M309" s="226"/>
      <c r="N309" s="228">
        <f>ROUND(L309*K309,2)</f>
        <v>0</v>
      </c>
      <c r="O309" s="226"/>
      <c r="P309" s="226"/>
      <c r="Q309" s="226"/>
      <c r="R309" s="33"/>
      <c r="T309" s="143" t="s">
        <v>15</v>
      </c>
      <c r="U309" s="39" t="s">
        <v>37</v>
      </c>
      <c r="W309" s="144">
        <f>V309*K309</f>
        <v>0</v>
      </c>
      <c r="X309" s="144">
        <v>0.34762999999999999</v>
      </c>
      <c r="Y309" s="144">
        <f>X309*K309</f>
        <v>99.760423990000007</v>
      </c>
      <c r="Z309" s="144">
        <v>0</v>
      </c>
      <c r="AA309" s="145">
        <f>Z309*K309</f>
        <v>0</v>
      </c>
      <c r="AR309" s="16" t="s">
        <v>135</v>
      </c>
      <c r="AT309" s="16" t="s">
        <v>131</v>
      </c>
      <c r="AU309" s="16" t="s">
        <v>94</v>
      </c>
      <c r="AY309" s="16" t="s">
        <v>130</v>
      </c>
      <c r="BE309" s="93">
        <f>IF(U309="základní",N309,0)</f>
        <v>0</v>
      </c>
      <c r="BF309" s="93">
        <f>IF(U309="snížená",N309,0)</f>
        <v>0</v>
      </c>
      <c r="BG309" s="93">
        <f>IF(U309="zákl. přenesená",N309,0)</f>
        <v>0</v>
      </c>
      <c r="BH309" s="93">
        <f>IF(U309="sníž. přenesená",N309,0)</f>
        <v>0</v>
      </c>
      <c r="BI309" s="93">
        <f>IF(U309="nulová",N309,0)</f>
        <v>0</v>
      </c>
      <c r="BJ309" s="16" t="s">
        <v>17</v>
      </c>
      <c r="BK309" s="93">
        <f>ROUND(L309*K309,2)</f>
        <v>0</v>
      </c>
      <c r="BL309" s="16" t="s">
        <v>135</v>
      </c>
      <c r="BM309" s="16" t="s">
        <v>398</v>
      </c>
    </row>
    <row r="310" spans="2:65" s="1" customFormat="1" ht="44.25" customHeight="1" x14ac:dyDescent="0.3">
      <c r="B310" s="32"/>
      <c r="C310" s="139" t="s">
        <v>399</v>
      </c>
      <c r="D310" s="139" t="s">
        <v>131</v>
      </c>
      <c r="E310" s="140" t="s">
        <v>400</v>
      </c>
      <c r="F310" s="225" t="s">
        <v>401</v>
      </c>
      <c r="G310" s="226"/>
      <c r="H310" s="226"/>
      <c r="I310" s="226"/>
      <c r="J310" s="141" t="s">
        <v>134</v>
      </c>
      <c r="K310" s="142">
        <v>143.47999999999999</v>
      </c>
      <c r="L310" s="227">
        <v>0</v>
      </c>
      <c r="M310" s="226"/>
      <c r="N310" s="228">
        <f>ROUND(L310*K310,2)</f>
        <v>0</v>
      </c>
      <c r="O310" s="226"/>
      <c r="P310" s="226"/>
      <c r="Q310" s="226"/>
      <c r="R310" s="33"/>
      <c r="T310" s="143" t="s">
        <v>15</v>
      </c>
      <c r="U310" s="39" t="s">
        <v>37</v>
      </c>
      <c r="W310" s="144">
        <f>V310*K310</f>
        <v>0</v>
      </c>
      <c r="X310" s="144">
        <v>0.37536000000000003</v>
      </c>
      <c r="Y310" s="144">
        <f>X310*K310</f>
        <v>53.856652799999999</v>
      </c>
      <c r="Z310" s="144">
        <v>0</v>
      </c>
      <c r="AA310" s="145">
        <f>Z310*K310</f>
        <v>0</v>
      </c>
      <c r="AR310" s="16" t="s">
        <v>135</v>
      </c>
      <c r="AT310" s="16" t="s">
        <v>131</v>
      </c>
      <c r="AU310" s="16" t="s">
        <v>94</v>
      </c>
      <c r="AY310" s="16" t="s">
        <v>130</v>
      </c>
      <c r="BE310" s="93">
        <f>IF(U310="základní",N310,0)</f>
        <v>0</v>
      </c>
      <c r="BF310" s="93">
        <f>IF(U310="snížená",N310,0)</f>
        <v>0</v>
      </c>
      <c r="BG310" s="93">
        <f>IF(U310="zákl. přenesená",N310,0)</f>
        <v>0</v>
      </c>
      <c r="BH310" s="93">
        <f>IF(U310="sníž. přenesená",N310,0)</f>
        <v>0</v>
      </c>
      <c r="BI310" s="93">
        <f>IF(U310="nulová",N310,0)</f>
        <v>0</v>
      </c>
      <c r="BJ310" s="16" t="s">
        <v>17</v>
      </c>
      <c r="BK310" s="93">
        <f>ROUND(L310*K310,2)</f>
        <v>0</v>
      </c>
      <c r="BL310" s="16" t="s">
        <v>135</v>
      </c>
      <c r="BM310" s="16" t="s">
        <v>402</v>
      </c>
    </row>
    <row r="311" spans="2:65" s="1" customFormat="1" ht="44.25" customHeight="1" x14ac:dyDescent="0.3">
      <c r="B311" s="32"/>
      <c r="C311" s="139" t="s">
        <v>403</v>
      </c>
      <c r="D311" s="139" t="s">
        <v>131</v>
      </c>
      <c r="E311" s="140" t="s">
        <v>404</v>
      </c>
      <c r="F311" s="225" t="s">
        <v>405</v>
      </c>
      <c r="G311" s="226"/>
      <c r="H311" s="226"/>
      <c r="I311" s="226"/>
      <c r="J311" s="141" t="s">
        <v>134</v>
      </c>
      <c r="K311" s="142">
        <v>138.733</v>
      </c>
      <c r="L311" s="227">
        <v>0</v>
      </c>
      <c r="M311" s="226"/>
      <c r="N311" s="228">
        <f>ROUND(L311*K311,2)</f>
        <v>0</v>
      </c>
      <c r="O311" s="226"/>
      <c r="P311" s="226"/>
      <c r="Q311" s="226"/>
      <c r="R311" s="33"/>
      <c r="T311" s="143" t="s">
        <v>15</v>
      </c>
      <c r="U311" s="39" t="s">
        <v>37</v>
      </c>
      <c r="W311" s="144">
        <f>V311*K311</f>
        <v>0</v>
      </c>
      <c r="X311" s="144">
        <v>0.12966</v>
      </c>
      <c r="Y311" s="144">
        <f>X311*K311</f>
        <v>17.988120779999999</v>
      </c>
      <c r="Z311" s="144">
        <v>0</v>
      </c>
      <c r="AA311" s="145">
        <f>Z311*K311</f>
        <v>0</v>
      </c>
      <c r="AR311" s="16" t="s">
        <v>135</v>
      </c>
      <c r="AT311" s="16" t="s">
        <v>131</v>
      </c>
      <c r="AU311" s="16" t="s">
        <v>94</v>
      </c>
      <c r="AY311" s="16" t="s">
        <v>130</v>
      </c>
      <c r="BE311" s="93">
        <f>IF(U311="základní",N311,0)</f>
        <v>0</v>
      </c>
      <c r="BF311" s="93">
        <f>IF(U311="snížená",N311,0)</f>
        <v>0</v>
      </c>
      <c r="BG311" s="93">
        <f>IF(U311="zákl. přenesená",N311,0)</f>
        <v>0</v>
      </c>
      <c r="BH311" s="93">
        <f>IF(U311="sníž. přenesená",N311,0)</f>
        <v>0</v>
      </c>
      <c r="BI311" s="93">
        <f>IF(U311="nulová",N311,0)</f>
        <v>0</v>
      </c>
      <c r="BJ311" s="16" t="s">
        <v>17</v>
      </c>
      <c r="BK311" s="93">
        <f>ROUND(L311*K311,2)</f>
        <v>0</v>
      </c>
      <c r="BL311" s="16" t="s">
        <v>135</v>
      </c>
      <c r="BM311" s="16" t="s">
        <v>406</v>
      </c>
    </row>
    <row r="312" spans="2:65" s="1" customFormat="1" ht="31.5" customHeight="1" x14ac:dyDescent="0.3">
      <c r="B312" s="32"/>
      <c r="C312" s="139" t="s">
        <v>407</v>
      </c>
      <c r="D312" s="139" t="s">
        <v>131</v>
      </c>
      <c r="E312" s="140" t="s">
        <v>408</v>
      </c>
      <c r="F312" s="225" t="s">
        <v>409</v>
      </c>
      <c r="G312" s="226"/>
      <c r="H312" s="226"/>
      <c r="I312" s="226"/>
      <c r="J312" s="141" t="s">
        <v>134</v>
      </c>
      <c r="K312" s="142">
        <v>402.5</v>
      </c>
      <c r="L312" s="227">
        <v>0</v>
      </c>
      <c r="M312" s="226"/>
      <c r="N312" s="228">
        <f>ROUND(L312*K312,2)</f>
        <v>0</v>
      </c>
      <c r="O312" s="226"/>
      <c r="P312" s="226"/>
      <c r="Q312" s="226"/>
      <c r="R312" s="33"/>
      <c r="T312" s="143" t="s">
        <v>15</v>
      </c>
      <c r="U312" s="39" t="s">
        <v>37</v>
      </c>
      <c r="W312" s="144">
        <f>V312*K312</f>
        <v>0</v>
      </c>
      <c r="X312" s="144">
        <v>8.3500000000000005E-2</v>
      </c>
      <c r="Y312" s="144">
        <f>X312*K312</f>
        <v>33.608750000000001</v>
      </c>
      <c r="Z312" s="144">
        <v>0</v>
      </c>
      <c r="AA312" s="145">
        <f>Z312*K312</f>
        <v>0</v>
      </c>
      <c r="AR312" s="16" t="s">
        <v>135</v>
      </c>
      <c r="AT312" s="16" t="s">
        <v>131</v>
      </c>
      <c r="AU312" s="16" t="s">
        <v>94</v>
      </c>
      <c r="AY312" s="16" t="s">
        <v>130</v>
      </c>
      <c r="BE312" s="93">
        <f>IF(U312="základní",N312,0)</f>
        <v>0</v>
      </c>
      <c r="BF312" s="93">
        <f>IF(U312="snížená",N312,0)</f>
        <v>0</v>
      </c>
      <c r="BG312" s="93">
        <f>IF(U312="zákl. přenesená",N312,0)</f>
        <v>0</v>
      </c>
      <c r="BH312" s="93">
        <f>IF(U312="sníž. přenesená",N312,0)</f>
        <v>0</v>
      </c>
      <c r="BI312" s="93">
        <f>IF(U312="nulová",N312,0)</f>
        <v>0</v>
      </c>
      <c r="BJ312" s="16" t="s">
        <v>17</v>
      </c>
      <c r="BK312" s="93">
        <f>ROUND(L312*K312,2)</f>
        <v>0</v>
      </c>
      <c r="BL312" s="16" t="s">
        <v>135</v>
      </c>
      <c r="BM312" s="16" t="s">
        <v>410</v>
      </c>
    </row>
    <row r="313" spans="2:65" s="9" customFormat="1" ht="29.85" customHeight="1" x14ac:dyDescent="0.3">
      <c r="B313" s="129"/>
      <c r="D313" s="138" t="s">
        <v>106</v>
      </c>
      <c r="E313" s="138"/>
      <c r="F313" s="138"/>
      <c r="G313" s="138"/>
      <c r="H313" s="138"/>
      <c r="I313" s="138"/>
      <c r="J313" s="138"/>
      <c r="K313" s="138"/>
      <c r="L313" s="138"/>
      <c r="M313" s="138"/>
      <c r="N313" s="238">
        <f>BK313</f>
        <v>0</v>
      </c>
      <c r="O313" s="239"/>
      <c r="P313" s="239"/>
      <c r="Q313" s="239"/>
      <c r="R313" s="131"/>
      <c r="T313" s="132"/>
      <c r="W313" s="133">
        <f>SUM(W314:W393)</f>
        <v>0</v>
      </c>
      <c r="Y313" s="133">
        <f>SUM(Y314:Y393)</f>
        <v>62.128480000000003</v>
      </c>
      <c r="AA313" s="134">
        <f>SUM(AA314:AA393)</f>
        <v>1.2000000000000002</v>
      </c>
      <c r="AR313" s="135" t="s">
        <v>17</v>
      </c>
      <c r="AT313" s="136" t="s">
        <v>71</v>
      </c>
      <c r="AU313" s="136" t="s">
        <v>17</v>
      </c>
      <c r="AY313" s="135" t="s">
        <v>130</v>
      </c>
      <c r="BK313" s="137">
        <f>SUM(BK314:BK393)</f>
        <v>0</v>
      </c>
    </row>
    <row r="314" spans="2:65" s="1" customFormat="1" ht="31.5" customHeight="1" x14ac:dyDescent="0.3">
      <c r="B314" s="32"/>
      <c r="C314" s="139" t="s">
        <v>411</v>
      </c>
      <c r="D314" s="139" t="s">
        <v>131</v>
      </c>
      <c r="E314" s="140" t="s">
        <v>412</v>
      </c>
      <c r="F314" s="225" t="s">
        <v>413</v>
      </c>
      <c r="G314" s="226"/>
      <c r="H314" s="226"/>
      <c r="I314" s="226"/>
      <c r="J314" s="141" t="s">
        <v>389</v>
      </c>
      <c r="K314" s="142">
        <v>14</v>
      </c>
      <c r="L314" s="227">
        <v>0</v>
      </c>
      <c r="M314" s="226"/>
      <c r="N314" s="228">
        <f t="shared" ref="N314:N345" si="5">ROUND(L314*K314,2)</f>
        <v>0</v>
      </c>
      <c r="O314" s="226"/>
      <c r="P314" s="226"/>
      <c r="Q314" s="226"/>
      <c r="R314" s="33"/>
      <c r="T314" s="143" t="s">
        <v>15</v>
      </c>
      <c r="U314" s="39" t="s">
        <v>37</v>
      </c>
      <c r="W314" s="144">
        <f t="shared" ref="W314:W345" si="6">V314*K314</f>
        <v>0</v>
      </c>
      <c r="X314" s="144">
        <v>1.2700000000000001E-3</v>
      </c>
      <c r="Y314" s="144">
        <f t="shared" ref="Y314:Y345" si="7">X314*K314</f>
        <v>1.7780000000000001E-2</v>
      </c>
      <c r="Z314" s="144">
        <v>0</v>
      </c>
      <c r="AA314" s="145">
        <f t="shared" ref="AA314:AA345" si="8">Z314*K314</f>
        <v>0</v>
      </c>
      <c r="AR314" s="16" t="s">
        <v>135</v>
      </c>
      <c r="AT314" s="16" t="s">
        <v>131</v>
      </c>
      <c r="AU314" s="16" t="s">
        <v>94</v>
      </c>
      <c r="AY314" s="16" t="s">
        <v>130</v>
      </c>
      <c r="BE314" s="93">
        <f t="shared" ref="BE314:BE345" si="9">IF(U314="základní",N314,0)</f>
        <v>0</v>
      </c>
      <c r="BF314" s="93">
        <f t="shared" ref="BF314:BF345" si="10">IF(U314="snížená",N314,0)</f>
        <v>0</v>
      </c>
      <c r="BG314" s="93">
        <f t="shared" ref="BG314:BG345" si="11">IF(U314="zákl. přenesená",N314,0)</f>
        <v>0</v>
      </c>
      <c r="BH314" s="93">
        <f t="shared" ref="BH314:BH345" si="12">IF(U314="sníž. přenesená",N314,0)</f>
        <v>0</v>
      </c>
      <c r="BI314" s="93">
        <f t="shared" ref="BI314:BI345" si="13">IF(U314="nulová",N314,0)</f>
        <v>0</v>
      </c>
      <c r="BJ314" s="16" t="s">
        <v>17</v>
      </c>
      <c r="BK314" s="93">
        <f t="shared" ref="BK314:BK345" si="14">ROUND(L314*K314,2)</f>
        <v>0</v>
      </c>
      <c r="BL314" s="16" t="s">
        <v>135</v>
      </c>
      <c r="BM314" s="16" t="s">
        <v>414</v>
      </c>
    </row>
    <row r="315" spans="2:65" s="1" customFormat="1" ht="31.5" customHeight="1" x14ac:dyDescent="0.3">
      <c r="B315" s="32"/>
      <c r="C315" s="139" t="s">
        <v>415</v>
      </c>
      <c r="D315" s="139" t="s">
        <v>131</v>
      </c>
      <c r="E315" s="140" t="s">
        <v>416</v>
      </c>
      <c r="F315" s="225" t="s">
        <v>417</v>
      </c>
      <c r="G315" s="226"/>
      <c r="H315" s="226"/>
      <c r="I315" s="226"/>
      <c r="J315" s="141" t="s">
        <v>389</v>
      </c>
      <c r="K315" s="142">
        <v>50</v>
      </c>
      <c r="L315" s="227">
        <v>0</v>
      </c>
      <c r="M315" s="226"/>
      <c r="N315" s="228">
        <f t="shared" si="5"/>
        <v>0</v>
      </c>
      <c r="O315" s="226"/>
      <c r="P315" s="226"/>
      <c r="Q315" s="226"/>
      <c r="R315" s="33"/>
      <c r="T315" s="143" t="s">
        <v>15</v>
      </c>
      <c r="U315" s="39" t="s">
        <v>37</v>
      </c>
      <c r="W315" s="144">
        <f t="shared" si="6"/>
        <v>0</v>
      </c>
      <c r="X315" s="144">
        <v>1.7700000000000001E-3</v>
      </c>
      <c r="Y315" s="144">
        <f t="shared" si="7"/>
        <v>8.8500000000000009E-2</v>
      </c>
      <c r="Z315" s="144">
        <v>0</v>
      </c>
      <c r="AA315" s="145">
        <f t="shared" si="8"/>
        <v>0</v>
      </c>
      <c r="AR315" s="16" t="s">
        <v>135</v>
      </c>
      <c r="AT315" s="16" t="s">
        <v>131</v>
      </c>
      <c r="AU315" s="16" t="s">
        <v>94</v>
      </c>
      <c r="AY315" s="16" t="s">
        <v>130</v>
      </c>
      <c r="BE315" s="93">
        <f t="shared" si="9"/>
        <v>0</v>
      </c>
      <c r="BF315" s="93">
        <f t="shared" si="10"/>
        <v>0</v>
      </c>
      <c r="BG315" s="93">
        <f t="shared" si="11"/>
        <v>0</v>
      </c>
      <c r="BH315" s="93">
        <f t="shared" si="12"/>
        <v>0</v>
      </c>
      <c r="BI315" s="93">
        <f t="shared" si="13"/>
        <v>0</v>
      </c>
      <c r="BJ315" s="16" t="s">
        <v>17</v>
      </c>
      <c r="BK315" s="93">
        <f t="shared" si="14"/>
        <v>0</v>
      </c>
      <c r="BL315" s="16" t="s">
        <v>135</v>
      </c>
      <c r="BM315" s="16" t="s">
        <v>418</v>
      </c>
    </row>
    <row r="316" spans="2:65" s="1" customFormat="1" ht="31.5" customHeight="1" x14ac:dyDescent="0.3">
      <c r="B316" s="32"/>
      <c r="C316" s="139" t="s">
        <v>419</v>
      </c>
      <c r="D316" s="139" t="s">
        <v>131</v>
      </c>
      <c r="E316" s="140" t="s">
        <v>420</v>
      </c>
      <c r="F316" s="225" t="s">
        <v>421</v>
      </c>
      <c r="G316" s="226"/>
      <c r="H316" s="226"/>
      <c r="I316" s="226"/>
      <c r="J316" s="141" t="s">
        <v>389</v>
      </c>
      <c r="K316" s="142">
        <v>325</v>
      </c>
      <c r="L316" s="227">
        <v>0</v>
      </c>
      <c r="M316" s="226"/>
      <c r="N316" s="228">
        <f t="shared" si="5"/>
        <v>0</v>
      </c>
      <c r="O316" s="226"/>
      <c r="P316" s="226"/>
      <c r="Q316" s="226"/>
      <c r="R316" s="33"/>
      <c r="T316" s="143" t="s">
        <v>15</v>
      </c>
      <c r="U316" s="39" t="s">
        <v>37</v>
      </c>
      <c r="W316" s="144">
        <f t="shared" si="6"/>
        <v>0</v>
      </c>
      <c r="X316" s="144">
        <v>2.7299999999999998E-3</v>
      </c>
      <c r="Y316" s="144">
        <f t="shared" si="7"/>
        <v>0.88724999999999998</v>
      </c>
      <c r="Z316" s="144">
        <v>0</v>
      </c>
      <c r="AA316" s="145">
        <f t="shared" si="8"/>
        <v>0</v>
      </c>
      <c r="AR316" s="16" t="s">
        <v>135</v>
      </c>
      <c r="AT316" s="16" t="s">
        <v>131</v>
      </c>
      <c r="AU316" s="16" t="s">
        <v>94</v>
      </c>
      <c r="AY316" s="16" t="s">
        <v>130</v>
      </c>
      <c r="BE316" s="93">
        <f t="shared" si="9"/>
        <v>0</v>
      </c>
      <c r="BF316" s="93">
        <f t="shared" si="10"/>
        <v>0</v>
      </c>
      <c r="BG316" s="93">
        <f t="shared" si="11"/>
        <v>0</v>
      </c>
      <c r="BH316" s="93">
        <f t="shared" si="12"/>
        <v>0</v>
      </c>
      <c r="BI316" s="93">
        <f t="shared" si="13"/>
        <v>0</v>
      </c>
      <c r="BJ316" s="16" t="s">
        <v>17</v>
      </c>
      <c r="BK316" s="93">
        <f t="shared" si="14"/>
        <v>0</v>
      </c>
      <c r="BL316" s="16" t="s">
        <v>135</v>
      </c>
      <c r="BM316" s="16" t="s">
        <v>422</v>
      </c>
    </row>
    <row r="317" spans="2:65" s="1" customFormat="1" ht="31.5" customHeight="1" x14ac:dyDescent="0.3">
      <c r="B317" s="32"/>
      <c r="C317" s="139" t="s">
        <v>423</v>
      </c>
      <c r="D317" s="139" t="s">
        <v>131</v>
      </c>
      <c r="E317" s="140" t="s">
        <v>424</v>
      </c>
      <c r="F317" s="225" t="s">
        <v>425</v>
      </c>
      <c r="G317" s="226"/>
      <c r="H317" s="226"/>
      <c r="I317" s="226"/>
      <c r="J317" s="141" t="s">
        <v>389</v>
      </c>
      <c r="K317" s="142">
        <v>456</v>
      </c>
      <c r="L317" s="227">
        <v>0</v>
      </c>
      <c r="M317" s="226"/>
      <c r="N317" s="228">
        <f t="shared" si="5"/>
        <v>0</v>
      </c>
      <c r="O317" s="226"/>
      <c r="P317" s="226"/>
      <c r="Q317" s="226"/>
      <c r="R317" s="33"/>
      <c r="T317" s="143" t="s">
        <v>15</v>
      </c>
      <c r="U317" s="39" t="s">
        <v>37</v>
      </c>
      <c r="W317" s="144">
        <f t="shared" si="6"/>
        <v>0</v>
      </c>
      <c r="X317" s="144">
        <v>4.2700000000000004E-3</v>
      </c>
      <c r="Y317" s="144">
        <f t="shared" si="7"/>
        <v>1.9471200000000002</v>
      </c>
      <c r="Z317" s="144">
        <v>0</v>
      </c>
      <c r="AA317" s="145">
        <f t="shared" si="8"/>
        <v>0</v>
      </c>
      <c r="AR317" s="16" t="s">
        <v>135</v>
      </c>
      <c r="AT317" s="16" t="s">
        <v>131</v>
      </c>
      <c r="AU317" s="16" t="s">
        <v>94</v>
      </c>
      <c r="AY317" s="16" t="s">
        <v>130</v>
      </c>
      <c r="BE317" s="93">
        <f t="shared" si="9"/>
        <v>0</v>
      </c>
      <c r="BF317" s="93">
        <f t="shared" si="10"/>
        <v>0</v>
      </c>
      <c r="BG317" s="93">
        <f t="shared" si="11"/>
        <v>0</v>
      </c>
      <c r="BH317" s="93">
        <f t="shared" si="12"/>
        <v>0</v>
      </c>
      <c r="BI317" s="93">
        <f t="shared" si="13"/>
        <v>0</v>
      </c>
      <c r="BJ317" s="16" t="s">
        <v>17</v>
      </c>
      <c r="BK317" s="93">
        <f t="shared" si="14"/>
        <v>0</v>
      </c>
      <c r="BL317" s="16" t="s">
        <v>135</v>
      </c>
      <c r="BM317" s="16" t="s">
        <v>426</v>
      </c>
    </row>
    <row r="318" spans="2:65" s="1" customFormat="1" ht="31.5" customHeight="1" x14ac:dyDescent="0.3">
      <c r="B318" s="32"/>
      <c r="C318" s="139" t="s">
        <v>427</v>
      </c>
      <c r="D318" s="139" t="s">
        <v>131</v>
      </c>
      <c r="E318" s="140" t="s">
        <v>428</v>
      </c>
      <c r="F318" s="225" t="s">
        <v>429</v>
      </c>
      <c r="G318" s="226"/>
      <c r="H318" s="226"/>
      <c r="I318" s="226"/>
      <c r="J318" s="141" t="s">
        <v>389</v>
      </c>
      <c r="K318" s="142">
        <v>79</v>
      </c>
      <c r="L318" s="227">
        <v>0</v>
      </c>
      <c r="M318" s="226"/>
      <c r="N318" s="228">
        <f t="shared" si="5"/>
        <v>0</v>
      </c>
      <c r="O318" s="226"/>
      <c r="P318" s="226"/>
      <c r="Q318" s="226"/>
      <c r="R318" s="33"/>
      <c r="T318" s="143" t="s">
        <v>15</v>
      </c>
      <c r="U318" s="39" t="s">
        <v>37</v>
      </c>
      <c r="W318" s="144">
        <f t="shared" si="6"/>
        <v>0</v>
      </c>
      <c r="X318" s="144">
        <v>4.8199999999999996E-3</v>
      </c>
      <c r="Y318" s="144">
        <f t="shared" si="7"/>
        <v>0.38077999999999995</v>
      </c>
      <c r="Z318" s="144">
        <v>0</v>
      </c>
      <c r="AA318" s="145">
        <f t="shared" si="8"/>
        <v>0</v>
      </c>
      <c r="AR318" s="16" t="s">
        <v>135</v>
      </c>
      <c r="AT318" s="16" t="s">
        <v>131</v>
      </c>
      <c r="AU318" s="16" t="s">
        <v>94</v>
      </c>
      <c r="AY318" s="16" t="s">
        <v>130</v>
      </c>
      <c r="BE318" s="93">
        <f t="shared" si="9"/>
        <v>0</v>
      </c>
      <c r="BF318" s="93">
        <f t="shared" si="10"/>
        <v>0</v>
      </c>
      <c r="BG318" s="93">
        <f t="shared" si="11"/>
        <v>0</v>
      </c>
      <c r="BH318" s="93">
        <f t="shared" si="12"/>
        <v>0</v>
      </c>
      <c r="BI318" s="93">
        <f t="shared" si="13"/>
        <v>0</v>
      </c>
      <c r="BJ318" s="16" t="s">
        <v>17</v>
      </c>
      <c r="BK318" s="93">
        <f t="shared" si="14"/>
        <v>0</v>
      </c>
      <c r="BL318" s="16" t="s">
        <v>135</v>
      </c>
      <c r="BM318" s="16" t="s">
        <v>430</v>
      </c>
    </row>
    <row r="319" spans="2:65" s="1" customFormat="1" ht="31.5" customHeight="1" x14ac:dyDescent="0.3">
      <c r="B319" s="32"/>
      <c r="C319" s="139" t="s">
        <v>431</v>
      </c>
      <c r="D319" s="139" t="s">
        <v>131</v>
      </c>
      <c r="E319" s="140" t="s">
        <v>432</v>
      </c>
      <c r="F319" s="225" t="s">
        <v>433</v>
      </c>
      <c r="G319" s="226"/>
      <c r="H319" s="226"/>
      <c r="I319" s="226"/>
      <c r="J319" s="141" t="s">
        <v>389</v>
      </c>
      <c r="K319" s="142">
        <v>7</v>
      </c>
      <c r="L319" s="227">
        <v>0</v>
      </c>
      <c r="M319" s="226"/>
      <c r="N319" s="228">
        <f t="shared" si="5"/>
        <v>0</v>
      </c>
      <c r="O319" s="226"/>
      <c r="P319" s="226"/>
      <c r="Q319" s="226"/>
      <c r="R319" s="33"/>
      <c r="T319" s="143" t="s">
        <v>15</v>
      </c>
      <c r="U319" s="39" t="s">
        <v>37</v>
      </c>
      <c r="W319" s="144">
        <f t="shared" si="6"/>
        <v>0</v>
      </c>
      <c r="X319" s="144">
        <v>7.2399999999999999E-3</v>
      </c>
      <c r="Y319" s="144">
        <f t="shared" si="7"/>
        <v>5.0680000000000003E-2</v>
      </c>
      <c r="Z319" s="144">
        <v>0</v>
      </c>
      <c r="AA319" s="145">
        <f t="shared" si="8"/>
        <v>0</v>
      </c>
      <c r="AR319" s="16" t="s">
        <v>135</v>
      </c>
      <c r="AT319" s="16" t="s">
        <v>131</v>
      </c>
      <c r="AU319" s="16" t="s">
        <v>94</v>
      </c>
      <c r="AY319" s="16" t="s">
        <v>130</v>
      </c>
      <c r="BE319" s="93">
        <f t="shared" si="9"/>
        <v>0</v>
      </c>
      <c r="BF319" s="93">
        <f t="shared" si="10"/>
        <v>0</v>
      </c>
      <c r="BG319" s="93">
        <f t="shared" si="11"/>
        <v>0</v>
      </c>
      <c r="BH319" s="93">
        <f t="shared" si="12"/>
        <v>0</v>
      </c>
      <c r="BI319" s="93">
        <f t="shared" si="13"/>
        <v>0</v>
      </c>
      <c r="BJ319" s="16" t="s">
        <v>17</v>
      </c>
      <c r="BK319" s="93">
        <f t="shared" si="14"/>
        <v>0</v>
      </c>
      <c r="BL319" s="16" t="s">
        <v>135</v>
      </c>
      <c r="BM319" s="16" t="s">
        <v>434</v>
      </c>
    </row>
    <row r="320" spans="2:65" s="1" customFormat="1" ht="44.25" customHeight="1" x14ac:dyDescent="0.3">
      <c r="B320" s="32"/>
      <c r="C320" s="139" t="s">
        <v>435</v>
      </c>
      <c r="D320" s="139" t="s">
        <v>131</v>
      </c>
      <c r="E320" s="140" t="s">
        <v>436</v>
      </c>
      <c r="F320" s="225" t="s">
        <v>437</v>
      </c>
      <c r="G320" s="226"/>
      <c r="H320" s="226"/>
      <c r="I320" s="226"/>
      <c r="J320" s="141" t="s">
        <v>379</v>
      </c>
      <c r="K320" s="142">
        <v>1</v>
      </c>
      <c r="L320" s="227">
        <v>0</v>
      </c>
      <c r="M320" s="226"/>
      <c r="N320" s="228">
        <f t="shared" si="5"/>
        <v>0</v>
      </c>
      <c r="O320" s="226"/>
      <c r="P320" s="226"/>
      <c r="Q320" s="226"/>
      <c r="R320" s="33"/>
      <c r="T320" s="143" t="s">
        <v>15</v>
      </c>
      <c r="U320" s="39" t="s">
        <v>37</v>
      </c>
      <c r="W320" s="144">
        <f t="shared" si="6"/>
        <v>0</v>
      </c>
      <c r="X320" s="144">
        <v>0</v>
      </c>
      <c r="Y320" s="144">
        <f t="shared" si="7"/>
        <v>0</v>
      </c>
      <c r="Z320" s="144">
        <v>0</v>
      </c>
      <c r="AA320" s="145">
        <f t="shared" si="8"/>
        <v>0</v>
      </c>
      <c r="AR320" s="16" t="s">
        <v>135</v>
      </c>
      <c r="AT320" s="16" t="s">
        <v>131</v>
      </c>
      <c r="AU320" s="16" t="s">
        <v>94</v>
      </c>
      <c r="AY320" s="16" t="s">
        <v>130</v>
      </c>
      <c r="BE320" s="93">
        <f t="shared" si="9"/>
        <v>0</v>
      </c>
      <c r="BF320" s="93">
        <f t="shared" si="10"/>
        <v>0</v>
      </c>
      <c r="BG320" s="93">
        <f t="shared" si="11"/>
        <v>0</v>
      </c>
      <c r="BH320" s="93">
        <f t="shared" si="12"/>
        <v>0</v>
      </c>
      <c r="BI320" s="93">
        <f t="shared" si="13"/>
        <v>0</v>
      </c>
      <c r="BJ320" s="16" t="s">
        <v>17</v>
      </c>
      <c r="BK320" s="93">
        <f t="shared" si="14"/>
        <v>0</v>
      </c>
      <c r="BL320" s="16" t="s">
        <v>135</v>
      </c>
      <c r="BM320" s="16" t="s">
        <v>438</v>
      </c>
    </row>
    <row r="321" spans="2:65" s="1" customFormat="1" ht="22.5" customHeight="1" x14ac:dyDescent="0.3">
      <c r="B321" s="32"/>
      <c r="C321" s="159" t="s">
        <v>439</v>
      </c>
      <c r="D321" s="159" t="s">
        <v>386</v>
      </c>
      <c r="E321" s="160" t="s">
        <v>440</v>
      </c>
      <c r="F321" s="234" t="s">
        <v>441</v>
      </c>
      <c r="G321" s="235"/>
      <c r="H321" s="235"/>
      <c r="I321" s="235"/>
      <c r="J321" s="161" t="s">
        <v>379</v>
      </c>
      <c r="K321" s="162">
        <v>1</v>
      </c>
      <c r="L321" s="236">
        <v>0</v>
      </c>
      <c r="M321" s="235"/>
      <c r="N321" s="237">
        <f t="shared" si="5"/>
        <v>0</v>
      </c>
      <c r="O321" s="226"/>
      <c r="P321" s="226"/>
      <c r="Q321" s="226"/>
      <c r="R321" s="33"/>
      <c r="T321" s="143" t="s">
        <v>15</v>
      </c>
      <c r="U321" s="39" t="s">
        <v>37</v>
      </c>
      <c r="W321" s="144">
        <f t="shared" si="6"/>
        <v>0</v>
      </c>
      <c r="X321" s="144">
        <v>2.7999999999999998E-4</v>
      </c>
      <c r="Y321" s="144">
        <f t="shared" si="7"/>
        <v>2.7999999999999998E-4</v>
      </c>
      <c r="Z321" s="144">
        <v>0</v>
      </c>
      <c r="AA321" s="145">
        <f t="shared" si="8"/>
        <v>0</v>
      </c>
      <c r="AR321" s="16" t="s">
        <v>183</v>
      </c>
      <c r="AT321" s="16" t="s">
        <v>386</v>
      </c>
      <c r="AU321" s="16" t="s">
        <v>94</v>
      </c>
      <c r="AY321" s="16" t="s">
        <v>130</v>
      </c>
      <c r="BE321" s="93">
        <f t="shared" si="9"/>
        <v>0</v>
      </c>
      <c r="BF321" s="93">
        <f t="shared" si="10"/>
        <v>0</v>
      </c>
      <c r="BG321" s="93">
        <f t="shared" si="11"/>
        <v>0</v>
      </c>
      <c r="BH321" s="93">
        <f t="shared" si="12"/>
        <v>0</v>
      </c>
      <c r="BI321" s="93">
        <f t="shared" si="13"/>
        <v>0</v>
      </c>
      <c r="BJ321" s="16" t="s">
        <v>17</v>
      </c>
      <c r="BK321" s="93">
        <f t="shared" si="14"/>
        <v>0</v>
      </c>
      <c r="BL321" s="16" t="s">
        <v>135</v>
      </c>
      <c r="BM321" s="16" t="s">
        <v>442</v>
      </c>
    </row>
    <row r="322" spans="2:65" s="1" customFormat="1" ht="44.25" customHeight="1" x14ac:dyDescent="0.3">
      <c r="B322" s="32"/>
      <c r="C322" s="139" t="s">
        <v>443</v>
      </c>
      <c r="D322" s="139" t="s">
        <v>131</v>
      </c>
      <c r="E322" s="140" t="s">
        <v>444</v>
      </c>
      <c r="F322" s="225" t="s">
        <v>445</v>
      </c>
      <c r="G322" s="226"/>
      <c r="H322" s="226"/>
      <c r="I322" s="226"/>
      <c r="J322" s="141" t="s">
        <v>379</v>
      </c>
      <c r="K322" s="142">
        <v>6</v>
      </c>
      <c r="L322" s="227">
        <v>0</v>
      </c>
      <c r="M322" s="226"/>
      <c r="N322" s="228">
        <f t="shared" si="5"/>
        <v>0</v>
      </c>
      <c r="O322" s="226"/>
      <c r="P322" s="226"/>
      <c r="Q322" s="226"/>
      <c r="R322" s="33"/>
      <c r="T322" s="143" t="s">
        <v>15</v>
      </c>
      <c r="U322" s="39" t="s">
        <v>37</v>
      </c>
      <c r="W322" s="144">
        <f t="shared" si="6"/>
        <v>0</v>
      </c>
      <c r="X322" s="144">
        <v>0</v>
      </c>
      <c r="Y322" s="144">
        <f t="shared" si="7"/>
        <v>0</v>
      </c>
      <c r="Z322" s="144">
        <v>0</v>
      </c>
      <c r="AA322" s="145">
        <f t="shared" si="8"/>
        <v>0</v>
      </c>
      <c r="AR322" s="16" t="s">
        <v>135</v>
      </c>
      <c r="AT322" s="16" t="s">
        <v>131</v>
      </c>
      <c r="AU322" s="16" t="s">
        <v>94</v>
      </c>
      <c r="AY322" s="16" t="s">
        <v>130</v>
      </c>
      <c r="BE322" s="93">
        <f t="shared" si="9"/>
        <v>0</v>
      </c>
      <c r="BF322" s="93">
        <f t="shared" si="10"/>
        <v>0</v>
      </c>
      <c r="BG322" s="93">
        <f t="shared" si="11"/>
        <v>0</v>
      </c>
      <c r="BH322" s="93">
        <f t="shared" si="12"/>
        <v>0</v>
      </c>
      <c r="BI322" s="93">
        <f t="shared" si="13"/>
        <v>0</v>
      </c>
      <c r="BJ322" s="16" t="s">
        <v>17</v>
      </c>
      <c r="BK322" s="93">
        <f t="shared" si="14"/>
        <v>0</v>
      </c>
      <c r="BL322" s="16" t="s">
        <v>135</v>
      </c>
      <c r="BM322" s="16" t="s">
        <v>446</v>
      </c>
    </row>
    <row r="323" spans="2:65" s="1" customFormat="1" ht="22.5" customHeight="1" x14ac:dyDescent="0.3">
      <c r="B323" s="32"/>
      <c r="C323" s="159" t="s">
        <v>447</v>
      </c>
      <c r="D323" s="159" t="s">
        <v>386</v>
      </c>
      <c r="E323" s="160" t="s">
        <v>448</v>
      </c>
      <c r="F323" s="234" t="s">
        <v>449</v>
      </c>
      <c r="G323" s="235"/>
      <c r="H323" s="235"/>
      <c r="I323" s="235"/>
      <c r="J323" s="161" t="s">
        <v>379</v>
      </c>
      <c r="K323" s="162">
        <v>6</v>
      </c>
      <c r="L323" s="236">
        <v>0</v>
      </c>
      <c r="M323" s="235"/>
      <c r="N323" s="237">
        <f t="shared" si="5"/>
        <v>0</v>
      </c>
      <c r="O323" s="226"/>
      <c r="P323" s="226"/>
      <c r="Q323" s="226"/>
      <c r="R323" s="33"/>
      <c r="T323" s="143" t="s">
        <v>15</v>
      </c>
      <c r="U323" s="39" t="s">
        <v>37</v>
      </c>
      <c r="W323" s="144">
        <f t="shared" si="6"/>
        <v>0</v>
      </c>
      <c r="X323" s="144">
        <v>4.4999999999999999E-4</v>
      </c>
      <c r="Y323" s="144">
        <f t="shared" si="7"/>
        <v>2.7000000000000001E-3</v>
      </c>
      <c r="Z323" s="144">
        <v>0</v>
      </c>
      <c r="AA323" s="145">
        <f t="shared" si="8"/>
        <v>0</v>
      </c>
      <c r="AR323" s="16" t="s">
        <v>183</v>
      </c>
      <c r="AT323" s="16" t="s">
        <v>386</v>
      </c>
      <c r="AU323" s="16" t="s">
        <v>94</v>
      </c>
      <c r="AY323" s="16" t="s">
        <v>130</v>
      </c>
      <c r="BE323" s="93">
        <f t="shared" si="9"/>
        <v>0</v>
      </c>
      <c r="BF323" s="93">
        <f t="shared" si="10"/>
        <v>0</v>
      </c>
      <c r="BG323" s="93">
        <f t="shared" si="11"/>
        <v>0</v>
      </c>
      <c r="BH323" s="93">
        <f t="shared" si="12"/>
        <v>0</v>
      </c>
      <c r="BI323" s="93">
        <f t="shared" si="13"/>
        <v>0</v>
      </c>
      <c r="BJ323" s="16" t="s">
        <v>17</v>
      </c>
      <c r="BK323" s="93">
        <f t="shared" si="14"/>
        <v>0</v>
      </c>
      <c r="BL323" s="16" t="s">
        <v>135</v>
      </c>
      <c r="BM323" s="16" t="s">
        <v>450</v>
      </c>
    </row>
    <row r="324" spans="2:65" s="1" customFormat="1" ht="31.5" customHeight="1" x14ac:dyDescent="0.3">
      <c r="B324" s="32"/>
      <c r="C324" s="139" t="s">
        <v>451</v>
      </c>
      <c r="D324" s="139" t="s">
        <v>131</v>
      </c>
      <c r="E324" s="140" t="s">
        <v>452</v>
      </c>
      <c r="F324" s="225" t="s">
        <v>453</v>
      </c>
      <c r="G324" s="226"/>
      <c r="H324" s="226"/>
      <c r="I324" s="226"/>
      <c r="J324" s="141" t="s">
        <v>379</v>
      </c>
      <c r="K324" s="142">
        <v>1</v>
      </c>
      <c r="L324" s="227">
        <v>0</v>
      </c>
      <c r="M324" s="226"/>
      <c r="N324" s="228">
        <f t="shared" si="5"/>
        <v>0</v>
      </c>
      <c r="O324" s="226"/>
      <c r="P324" s="226"/>
      <c r="Q324" s="226"/>
      <c r="R324" s="33"/>
      <c r="T324" s="143" t="s">
        <v>15</v>
      </c>
      <c r="U324" s="39" t="s">
        <v>37</v>
      </c>
      <c r="W324" s="144">
        <f t="shared" si="6"/>
        <v>0</v>
      </c>
      <c r="X324" s="144">
        <v>1.0000000000000001E-5</v>
      </c>
      <c r="Y324" s="144">
        <f t="shared" si="7"/>
        <v>1.0000000000000001E-5</v>
      </c>
      <c r="Z324" s="144">
        <v>0</v>
      </c>
      <c r="AA324" s="145">
        <f t="shared" si="8"/>
        <v>0</v>
      </c>
      <c r="AR324" s="16" t="s">
        <v>135</v>
      </c>
      <c r="AT324" s="16" t="s">
        <v>131</v>
      </c>
      <c r="AU324" s="16" t="s">
        <v>94</v>
      </c>
      <c r="AY324" s="16" t="s">
        <v>130</v>
      </c>
      <c r="BE324" s="93">
        <f t="shared" si="9"/>
        <v>0</v>
      </c>
      <c r="BF324" s="93">
        <f t="shared" si="10"/>
        <v>0</v>
      </c>
      <c r="BG324" s="93">
        <f t="shared" si="11"/>
        <v>0</v>
      </c>
      <c r="BH324" s="93">
        <f t="shared" si="12"/>
        <v>0</v>
      </c>
      <c r="BI324" s="93">
        <f t="shared" si="13"/>
        <v>0</v>
      </c>
      <c r="BJ324" s="16" t="s">
        <v>17</v>
      </c>
      <c r="BK324" s="93">
        <f t="shared" si="14"/>
        <v>0</v>
      </c>
      <c r="BL324" s="16" t="s">
        <v>135</v>
      </c>
      <c r="BM324" s="16" t="s">
        <v>454</v>
      </c>
    </row>
    <row r="325" spans="2:65" s="1" customFormat="1" ht="31.5" customHeight="1" x14ac:dyDescent="0.3">
      <c r="B325" s="32"/>
      <c r="C325" s="159" t="s">
        <v>455</v>
      </c>
      <c r="D325" s="159" t="s">
        <v>386</v>
      </c>
      <c r="E325" s="160" t="s">
        <v>456</v>
      </c>
      <c r="F325" s="234" t="s">
        <v>457</v>
      </c>
      <c r="G325" s="235"/>
      <c r="H325" s="235"/>
      <c r="I325" s="235"/>
      <c r="J325" s="161" t="s">
        <v>379</v>
      </c>
      <c r="K325" s="162">
        <v>1</v>
      </c>
      <c r="L325" s="236">
        <v>0</v>
      </c>
      <c r="M325" s="235"/>
      <c r="N325" s="237">
        <f t="shared" si="5"/>
        <v>0</v>
      </c>
      <c r="O325" s="226"/>
      <c r="P325" s="226"/>
      <c r="Q325" s="226"/>
      <c r="R325" s="33"/>
      <c r="T325" s="143" t="s">
        <v>15</v>
      </c>
      <c r="U325" s="39" t="s">
        <v>37</v>
      </c>
      <c r="W325" s="144">
        <f t="shared" si="6"/>
        <v>0</v>
      </c>
      <c r="X325" s="144">
        <v>6.9999999999999999E-4</v>
      </c>
      <c r="Y325" s="144">
        <f t="shared" si="7"/>
        <v>6.9999999999999999E-4</v>
      </c>
      <c r="Z325" s="144">
        <v>0</v>
      </c>
      <c r="AA325" s="145">
        <f t="shared" si="8"/>
        <v>0</v>
      </c>
      <c r="AR325" s="16" t="s">
        <v>183</v>
      </c>
      <c r="AT325" s="16" t="s">
        <v>386</v>
      </c>
      <c r="AU325" s="16" t="s">
        <v>94</v>
      </c>
      <c r="AY325" s="16" t="s">
        <v>130</v>
      </c>
      <c r="BE325" s="93">
        <f t="shared" si="9"/>
        <v>0</v>
      </c>
      <c r="BF325" s="93">
        <f t="shared" si="10"/>
        <v>0</v>
      </c>
      <c r="BG325" s="93">
        <f t="shared" si="11"/>
        <v>0</v>
      </c>
      <c r="BH325" s="93">
        <f t="shared" si="12"/>
        <v>0</v>
      </c>
      <c r="BI325" s="93">
        <f t="shared" si="13"/>
        <v>0</v>
      </c>
      <c r="BJ325" s="16" t="s">
        <v>17</v>
      </c>
      <c r="BK325" s="93">
        <f t="shared" si="14"/>
        <v>0</v>
      </c>
      <c r="BL325" s="16" t="s">
        <v>135</v>
      </c>
      <c r="BM325" s="16" t="s">
        <v>458</v>
      </c>
    </row>
    <row r="326" spans="2:65" s="1" customFormat="1" ht="44.25" customHeight="1" x14ac:dyDescent="0.3">
      <c r="B326" s="32"/>
      <c r="C326" s="139" t="s">
        <v>459</v>
      </c>
      <c r="D326" s="139" t="s">
        <v>131</v>
      </c>
      <c r="E326" s="140" t="s">
        <v>460</v>
      </c>
      <c r="F326" s="225" t="s">
        <v>461</v>
      </c>
      <c r="G326" s="226"/>
      <c r="H326" s="226"/>
      <c r="I326" s="226"/>
      <c r="J326" s="141" t="s">
        <v>379</v>
      </c>
      <c r="K326" s="142">
        <v>12</v>
      </c>
      <c r="L326" s="227">
        <v>0</v>
      </c>
      <c r="M326" s="226"/>
      <c r="N326" s="228">
        <f t="shared" si="5"/>
        <v>0</v>
      </c>
      <c r="O326" s="226"/>
      <c r="P326" s="226"/>
      <c r="Q326" s="226"/>
      <c r="R326" s="33"/>
      <c r="T326" s="143" t="s">
        <v>15</v>
      </c>
      <c r="U326" s="39" t="s">
        <v>37</v>
      </c>
      <c r="W326" s="144">
        <f t="shared" si="6"/>
        <v>0</v>
      </c>
      <c r="X326" s="144">
        <v>0</v>
      </c>
      <c r="Y326" s="144">
        <f t="shared" si="7"/>
        <v>0</v>
      </c>
      <c r="Z326" s="144">
        <v>0</v>
      </c>
      <c r="AA326" s="145">
        <f t="shared" si="8"/>
        <v>0</v>
      </c>
      <c r="AR326" s="16" t="s">
        <v>135</v>
      </c>
      <c r="AT326" s="16" t="s">
        <v>131</v>
      </c>
      <c r="AU326" s="16" t="s">
        <v>94</v>
      </c>
      <c r="AY326" s="16" t="s">
        <v>130</v>
      </c>
      <c r="BE326" s="93">
        <f t="shared" si="9"/>
        <v>0</v>
      </c>
      <c r="BF326" s="93">
        <f t="shared" si="10"/>
        <v>0</v>
      </c>
      <c r="BG326" s="93">
        <f t="shared" si="11"/>
        <v>0</v>
      </c>
      <c r="BH326" s="93">
        <f t="shared" si="12"/>
        <v>0</v>
      </c>
      <c r="BI326" s="93">
        <f t="shared" si="13"/>
        <v>0</v>
      </c>
      <c r="BJ326" s="16" t="s">
        <v>17</v>
      </c>
      <c r="BK326" s="93">
        <f t="shared" si="14"/>
        <v>0</v>
      </c>
      <c r="BL326" s="16" t="s">
        <v>135</v>
      </c>
      <c r="BM326" s="16" t="s">
        <v>462</v>
      </c>
    </row>
    <row r="327" spans="2:65" s="1" customFormat="1" ht="22.5" customHeight="1" x14ac:dyDescent="0.3">
      <c r="B327" s="32"/>
      <c r="C327" s="159" t="s">
        <v>463</v>
      </c>
      <c r="D327" s="159" t="s">
        <v>386</v>
      </c>
      <c r="E327" s="160" t="s">
        <v>464</v>
      </c>
      <c r="F327" s="234" t="s">
        <v>465</v>
      </c>
      <c r="G327" s="235"/>
      <c r="H327" s="235"/>
      <c r="I327" s="235"/>
      <c r="J327" s="161" t="s">
        <v>379</v>
      </c>
      <c r="K327" s="162">
        <v>1</v>
      </c>
      <c r="L327" s="236">
        <v>0</v>
      </c>
      <c r="M327" s="235"/>
      <c r="N327" s="237">
        <f t="shared" si="5"/>
        <v>0</v>
      </c>
      <c r="O327" s="226"/>
      <c r="P327" s="226"/>
      <c r="Q327" s="226"/>
      <c r="R327" s="33"/>
      <c r="T327" s="143" t="s">
        <v>15</v>
      </c>
      <c r="U327" s="39" t="s">
        <v>37</v>
      </c>
      <c r="W327" s="144">
        <f t="shared" si="6"/>
        <v>0</v>
      </c>
      <c r="X327" s="144">
        <v>5.4000000000000001E-4</v>
      </c>
      <c r="Y327" s="144">
        <f t="shared" si="7"/>
        <v>5.4000000000000001E-4</v>
      </c>
      <c r="Z327" s="144">
        <v>0</v>
      </c>
      <c r="AA327" s="145">
        <f t="shared" si="8"/>
        <v>0</v>
      </c>
      <c r="AR327" s="16" t="s">
        <v>183</v>
      </c>
      <c r="AT327" s="16" t="s">
        <v>386</v>
      </c>
      <c r="AU327" s="16" t="s">
        <v>94</v>
      </c>
      <c r="AY327" s="16" t="s">
        <v>130</v>
      </c>
      <c r="BE327" s="93">
        <f t="shared" si="9"/>
        <v>0</v>
      </c>
      <c r="BF327" s="93">
        <f t="shared" si="10"/>
        <v>0</v>
      </c>
      <c r="BG327" s="93">
        <f t="shared" si="11"/>
        <v>0</v>
      </c>
      <c r="BH327" s="93">
        <f t="shared" si="12"/>
        <v>0</v>
      </c>
      <c r="BI327" s="93">
        <f t="shared" si="13"/>
        <v>0</v>
      </c>
      <c r="BJ327" s="16" t="s">
        <v>17</v>
      </c>
      <c r="BK327" s="93">
        <f t="shared" si="14"/>
        <v>0</v>
      </c>
      <c r="BL327" s="16" t="s">
        <v>135</v>
      </c>
      <c r="BM327" s="16" t="s">
        <v>466</v>
      </c>
    </row>
    <row r="328" spans="2:65" s="1" customFormat="1" ht="22.5" customHeight="1" x14ac:dyDescent="0.3">
      <c r="B328" s="32"/>
      <c r="C328" s="159" t="s">
        <v>467</v>
      </c>
      <c r="D328" s="159" t="s">
        <v>386</v>
      </c>
      <c r="E328" s="160" t="s">
        <v>468</v>
      </c>
      <c r="F328" s="234" t="s">
        <v>469</v>
      </c>
      <c r="G328" s="235"/>
      <c r="H328" s="235"/>
      <c r="I328" s="235"/>
      <c r="J328" s="161" t="s">
        <v>379</v>
      </c>
      <c r="K328" s="162">
        <v>2</v>
      </c>
      <c r="L328" s="236">
        <v>0</v>
      </c>
      <c r="M328" s="235"/>
      <c r="N328" s="237">
        <f t="shared" si="5"/>
        <v>0</v>
      </c>
      <c r="O328" s="226"/>
      <c r="P328" s="226"/>
      <c r="Q328" s="226"/>
      <c r="R328" s="33"/>
      <c r="T328" s="143" t="s">
        <v>15</v>
      </c>
      <c r="U328" s="39" t="s">
        <v>37</v>
      </c>
      <c r="W328" s="144">
        <f t="shared" si="6"/>
        <v>0</v>
      </c>
      <c r="X328" s="144">
        <v>6.4999999999999997E-4</v>
      </c>
      <c r="Y328" s="144">
        <f t="shared" si="7"/>
        <v>1.2999999999999999E-3</v>
      </c>
      <c r="Z328" s="144">
        <v>0</v>
      </c>
      <c r="AA328" s="145">
        <f t="shared" si="8"/>
        <v>0</v>
      </c>
      <c r="AR328" s="16" t="s">
        <v>183</v>
      </c>
      <c r="AT328" s="16" t="s">
        <v>386</v>
      </c>
      <c r="AU328" s="16" t="s">
        <v>94</v>
      </c>
      <c r="AY328" s="16" t="s">
        <v>130</v>
      </c>
      <c r="BE328" s="93">
        <f t="shared" si="9"/>
        <v>0</v>
      </c>
      <c r="BF328" s="93">
        <f t="shared" si="10"/>
        <v>0</v>
      </c>
      <c r="BG328" s="93">
        <f t="shared" si="11"/>
        <v>0</v>
      </c>
      <c r="BH328" s="93">
        <f t="shared" si="12"/>
        <v>0</v>
      </c>
      <c r="BI328" s="93">
        <f t="shared" si="13"/>
        <v>0</v>
      </c>
      <c r="BJ328" s="16" t="s">
        <v>17</v>
      </c>
      <c r="BK328" s="93">
        <f t="shared" si="14"/>
        <v>0</v>
      </c>
      <c r="BL328" s="16" t="s">
        <v>135</v>
      </c>
      <c r="BM328" s="16" t="s">
        <v>470</v>
      </c>
    </row>
    <row r="329" spans="2:65" s="1" customFormat="1" ht="22.5" customHeight="1" x14ac:dyDescent="0.3">
      <c r="B329" s="32"/>
      <c r="C329" s="159" t="s">
        <v>471</v>
      </c>
      <c r="D329" s="159" t="s">
        <v>386</v>
      </c>
      <c r="E329" s="160" t="s">
        <v>472</v>
      </c>
      <c r="F329" s="234" t="s">
        <v>473</v>
      </c>
      <c r="G329" s="235"/>
      <c r="H329" s="235"/>
      <c r="I329" s="235"/>
      <c r="J329" s="161" t="s">
        <v>379</v>
      </c>
      <c r="K329" s="162">
        <v>4</v>
      </c>
      <c r="L329" s="236">
        <v>0</v>
      </c>
      <c r="M329" s="235"/>
      <c r="N329" s="237">
        <f t="shared" si="5"/>
        <v>0</v>
      </c>
      <c r="O329" s="226"/>
      <c r="P329" s="226"/>
      <c r="Q329" s="226"/>
      <c r="R329" s="33"/>
      <c r="T329" s="143" t="s">
        <v>15</v>
      </c>
      <c r="U329" s="39" t="s">
        <v>37</v>
      </c>
      <c r="W329" s="144">
        <f t="shared" si="6"/>
        <v>0</v>
      </c>
      <c r="X329" s="144">
        <v>8.8000000000000003E-4</v>
      </c>
      <c r="Y329" s="144">
        <f t="shared" si="7"/>
        <v>3.5200000000000001E-3</v>
      </c>
      <c r="Z329" s="144">
        <v>0</v>
      </c>
      <c r="AA329" s="145">
        <f t="shared" si="8"/>
        <v>0</v>
      </c>
      <c r="AR329" s="16" t="s">
        <v>183</v>
      </c>
      <c r="AT329" s="16" t="s">
        <v>386</v>
      </c>
      <c r="AU329" s="16" t="s">
        <v>94</v>
      </c>
      <c r="AY329" s="16" t="s">
        <v>130</v>
      </c>
      <c r="BE329" s="93">
        <f t="shared" si="9"/>
        <v>0</v>
      </c>
      <c r="BF329" s="93">
        <f t="shared" si="10"/>
        <v>0</v>
      </c>
      <c r="BG329" s="93">
        <f t="shared" si="11"/>
        <v>0</v>
      </c>
      <c r="BH329" s="93">
        <f t="shared" si="12"/>
        <v>0</v>
      </c>
      <c r="BI329" s="93">
        <f t="shared" si="13"/>
        <v>0</v>
      </c>
      <c r="BJ329" s="16" t="s">
        <v>17</v>
      </c>
      <c r="BK329" s="93">
        <f t="shared" si="14"/>
        <v>0</v>
      </c>
      <c r="BL329" s="16" t="s">
        <v>135</v>
      </c>
      <c r="BM329" s="16" t="s">
        <v>474</v>
      </c>
    </row>
    <row r="330" spans="2:65" s="1" customFormat="1" ht="22.5" customHeight="1" x14ac:dyDescent="0.3">
      <c r="B330" s="32"/>
      <c r="C330" s="159" t="s">
        <v>475</v>
      </c>
      <c r="D330" s="159" t="s">
        <v>386</v>
      </c>
      <c r="E330" s="160" t="s">
        <v>476</v>
      </c>
      <c r="F330" s="234" t="s">
        <v>477</v>
      </c>
      <c r="G330" s="235"/>
      <c r="H330" s="235"/>
      <c r="I330" s="235"/>
      <c r="J330" s="161" t="s">
        <v>379</v>
      </c>
      <c r="K330" s="162">
        <v>3</v>
      </c>
      <c r="L330" s="236">
        <v>0</v>
      </c>
      <c r="M330" s="235"/>
      <c r="N330" s="237">
        <f t="shared" si="5"/>
        <v>0</v>
      </c>
      <c r="O330" s="226"/>
      <c r="P330" s="226"/>
      <c r="Q330" s="226"/>
      <c r="R330" s="33"/>
      <c r="T330" s="143" t="s">
        <v>15</v>
      </c>
      <c r="U330" s="39" t="s">
        <v>37</v>
      </c>
      <c r="W330" s="144">
        <f t="shared" si="6"/>
        <v>0</v>
      </c>
      <c r="X330" s="144">
        <v>4.0999999999999999E-4</v>
      </c>
      <c r="Y330" s="144">
        <f t="shared" si="7"/>
        <v>1.23E-3</v>
      </c>
      <c r="Z330" s="144">
        <v>0</v>
      </c>
      <c r="AA330" s="145">
        <f t="shared" si="8"/>
        <v>0</v>
      </c>
      <c r="AR330" s="16" t="s">
        <v>183</v>
      </c>
      <c r="AT330" s="16" t="s">
        <v>386</v>
      </c>
      <c r="AU330" s="16" t="s">
        <v>94</v>
      </c>
      <c r="AY330" s="16" t="s">
        <v>130</v>
      </c>
      <c r="BE330" s="93">
        <f t="shared" si="9"/>
        <v>0</v>
      </c>
      <c r="BF330" s="93">
        <f t="shared" si="10"/>
        <v>0</v>
      </c>
      <c r="BG330" s="93">
        <f t="shared" si="11"/>
        <v>0</v>
      </c>
      <c r="BH330" s="93">
        <f t="shared" si="12"/>
        <v>0</v>
      </c>
      <c r="BI330" s="93">
        <f t="shared" si="13"/>
        <v>0</v>
      </c>
      <c r="BJ330" s="16" t="s">
        <v>17</v>
      </c>
      <c r="BK330" s="93">
        <f t="shared" si="14"/>
        <v>0</v>
      </c>
      <c r="BL330" s="16" t="s">
        <v>135</v>
      </c>
      <c r="BM330" s="16" t="s">
        <v>478</v>
      </c>
    </row>
    <row r="331" spans="2:65" s="1" customFormat="1" ht="22.5" customHeight="1" x14ac:dyDescent="0.3">
      <c r="B331" s="32"/>
      <c r="C331" s="159" t="s">
        <v>479</v>
      </c>
      <c r="D331" s="159" t="s">
        <v>386</v>
      </c>
      <c r="E331" s="160" t="s">
        <v>480</v>
      </c>
      <c r="F331" s="234" t="s">
        <v>481</v>
      </c>
      <c r="G331" s="235"/>
      <c r="H331" s="235"/>
      <c r="I331" s="235"/>
      <c r="J331" s="161" t="s">
        <v>379</v>
      </c>
      <c r="K331" s="162">
        <v>2</v>
      </c>
      <c r="L331" s="236">
        <v>0</v>
      </c>
      <c r="M331" s="235"/>
      <c r="N331" s="237">
        <f t="shared" si="5"/>
        <v>0</v>
      </c>
      <c r="O331" s="226"/>
      <c r="P331" s="226"/>
      <c r="Q331" s="226"/>
      <c r="R331" s="33"/>
      <c r="T331" s="143" t="s">
        <v>15</v>
      </c>
      <c r="U331" s="39" t="s">
        <v>37</v>
      </c>
      <c r="W331" s="144">
        <f t="shared" si="6"/>
        <v>0</v>
      </c>
      <c r="X331" s="144">
        <v>4.6000000000000001E-4</v>
      </c>
      <c r="Y331" s="144">
        <f t="shared" si="7"/>
        <v>9.2000000000000003E-4</v>
      </c>
      <c r="Z331" s="144">
        <v>0</v>
      </c>
      <c r="AA331" s="145">
        <f t="shared" si="8"/>
        <v>0</v>
      </c>
      <c r="AR331" s="16" t="s">
        <v>183</v>
      </c>
      <c r="AT331" s="16" t="s">
        <v>386</v>
      </c>
      <c r="AU331" s="16" t="s">
        <v>94</v>
      </c>
      <c r="AY331" s="16" t="s">
        <v>130</v>
      </c>
      <c r="BE331" s="93">
        <f t="shared" si="9"/>
        <v>0</v>
      </c>
      <c r="BF331" s="93">
        <f t="shared" si="10"/>
        <v>0</v>
      </c>
      <c r="BG331" s="93">
        <f t="shared" si="11"/>
        <v>0</v>
      </c>
      <c r="BH331" s="93">
        <f t="shared" si="12"/>
        <v>0</v>
      </c>
      <c r="BI331" s="93">
        <f t="shared" si="13"/>
        <v>0</v>
      </c>
      <c r="BJ331" s="16" t="s">
        <v>17</v>
      </c>
      <c r="BK331" s="93">
        <f t="shared" si="14"/>
        <v>0</v>
      </c>
      <c r="BL331" s="16" t="s">
        <v>135</v>
      </c>
      <c r="BM331" s="16" t="s">
        <v>482</v>
      </c>
    </row>
    <row r="332" spans="2:65" s="1" customFormat="1" ht="31.5" customHeight="1" x14ac:dyDescent="0.3">
      <c r="B332" s="32"/>
      <c r="C332" s="139" t="s">
        <v>483</v>
      </c>
      <c r="D332" s="139" t="s">
        <v>131</v>
      </c>
      <c r="E332" s="140" t="s">
        <v>484</v>
      </c>
      <c r="F332" s="225" t="s">
        <v>485</v>
      </c>
      <c r="G332" s="226"/>
      <c r="H332" s="226"/>
      <c r="I332" s="226"/>
      <c r="J332" s="141" t="s">
        <v>379</v>
      </c>
      <c r="K332" s="142">
        <v>7</v>
      </c>
      <c r="L332" s="227">
        <v>0</v>
      </c>
      <c r="M332" s="226"/>
      <c r="N332" s="228">
        <f t="shared" si="5"/>
        <v>0</v>
      </c>
      <c r="O332" s="226"/>
      <c r="P332" s="226"/>
      <c r="Q332" s="226"/>
      <c r="R332" s="33"/>
      <c r="T332" s="143" t="s">
        <v>15</v>
      </c>
      <c r="U332" s="39" t="s">
        <v>37</v>
      </c>
      <c r="W332" s="144">
        <f t="shared" si="6"/>
        <v>0</v>
      </c>
      <c r="X332" s="144">
        <v>1.0000000000000001E-5</v>
      </c>
      <c r="Y332" s="144">
        <f t="shared" si="7"/>
        <v>7.0000000000000007E-5</v>
      </c>
      <c r="Z332" s="144">
        <v>0</v>
      </c>
      <c r="AA332" s="145">
        <f t="shared" si="8"/>
        <v>0</v>
      </c>
      <c r="AR332" s="16" t="s">
        <v>135</v>
      </c>
      <c r="AT332" s="16" t="s">
        <v>131</v>
      </c>
      <c r="AU332" s="16" t="s">
        <v>94</v>
      </c>
      <c r="AY332" s="16" t="s">
        <v>130</v>
      </c>
      <c r="BE332" s="93">
        <f t="shared" si="9"/>
        <v>0</v>
      </c>
      <c r="BF332" s="93">
        <f t="shared" si="10"/>
        <v>0</v>
      </c>
      <c r="BG332" s="93">
        <f t="shared" si="11"/>
        <v>0</v>
      </c>
      <c r="BH332" s="93">
        <f t="shared" si="12"/>
        <v>0</v>
      </c>
      <c r="BI332" s="93">
        <f t="shared" si="13"/>
        <v>0</v>
      </c>
      <c r="BJ332" s="16" t="s">
        <v>17</v>
      </c>
      <c r="BK332" s="93">
        <f t="shared" si="14"/>
        <v>0</v>
      </c>
      <c r="BL332" s="16" t="s">
        <v>135</v>
      </c>
      <c r="BM332" s="16" t="s">
        <v>486</v>
      </c>
    </row>
    <row r="333" spans="2:65" s="1" customFormat="1" ht="31.5" customHeight="1" x14ac:dyDescent="0.3">
      <c r="B333" s="32"/>
      <c r="C333" s="159" t="s">
        <v>487</v>
      </c>
      <c r="D333" s="159" t="s">
        <v>386</v>
      </c>
      <c r="E333" s="160" t="s">
        <v>488</v>
      </c>
      <c r="F333" s="234" t="s">
        <v>489</v>
      </c>
      <c r="G333" s="235"/>
      <c r="H333" s="235"/>
      <c r="I333" s="235"/>
      <c r="J333" s="161" t="s">
        <v>379</v>
      </c>
      <c r="K333" s="162">
        <v>4</v>
      </c>
      <c r="L333" s="236">
        <v>0</v>
      </c>
      <c r="M333" s="235"/>
      <c r="N333" s="237">
        <f t="shared" si="5"/>
        <v>0</v>
      </c>
      <c r="O333" s="226"/>
      <c r="P333" s="226"/>
      <c r="Q333" s="226"/>
      <c r="R333" s="33"/>
      <c r="T333" s="143" t="s">
        <v>15</v>
      </c>
      <c r="U333" s="39" t="s">
        <v>37</v>
      </c>
      <c r="W333" s="144">
        <f t="shared" si="6"/>
        <v>0</v>
      </c>
      <c r="X333" s="144">
        <v>1.2099999999999999E-3</v>
      </c>
      <c r="Y333" s="144">
        <f t="shared" si="7"/>
        <v>4.8399999999999997E-3</v>
      </c>
      <c r="Z333" s="144">
        <v>0</v>
      </c>
      <c r="AA333" s="145">
        <f t="shared" si="8"/>
        <v>0</v>
      </c>
      <c r="AR333" s="16" t="s">
        <v>183</v>
      </c>
      <c r="AT333" s="16" t="s">
        <v>386</v>
      </c>
      <c r="AU333" s="16" t="s">
        <v>94</v>
      </c>
      <c r="AY333" s="16" t="s">
        <v>130</v>
      </c>
      <c r="BE333" s="93">
        <f t="shared" si="9"/>
        <v>0</v>
      </c>
      <c r="BF333" s="93">
        <f t="shared" si="10"/>
        <v>0</v>
      </c>
      <c r="BG333" s="93">
        <f t="shared" si="11"/>
        <v>0</v>
      </c>
      <c r="BH333" s="93">
        <f t="shared" si="12"/>
        <v>0</v>
      </c>
      <c r="BI333" s="93">
        <f t="shared" si="13"/>
        <v>0</v>
      </c>
      <c r="BJ333" s="16" t="s">
        <v>17</v>
      </c>
      <c r="BK333" s="93">
        <f t="shared" si="14"/>
        <v>0</v>
      </c>
      <c r="BL333" s="16" t="s">
        <v>135</v>
      </c>
      <c r="BM333" s="16" t="s">
        <v>490</v>
      </c>
    </row>
    <row r="334" spans="2:65" s="1" customFormat="1" ht="31.5" customHeight="1" x14ac:dyDescent="0.3">
      <c r="B334" s="32"/>
      <c r="C334" s="159" t="s">
        <v>491</v>
      </c>
      <c r="D334" s="159" t="s">
        <v>386</v>
      </c>
      <c r="E334" s="160" t="s">
        <v>492</v>
      </c>
      <c r="F334" s="234" t="s">
        <v>493</v>
      </c>
      <c r="G334" s="235"/>
      <c r="H334" s="235"/>
      <c r="I334" s="235"/>
      <c r="J334" s="161" t="s">
        <v>379</v>
      </c>
      <c r="K334" s="162">
        <v>3</v>
      </c>
      <c r="L334" s="236">
        <v>0</v>
      </c>
      <c r="M334" s="235"/>
      <c r="N334" s="237">
        <f t="shared" si="5"/>
        <v>0</v>
      </c>
      <c r="O334" s="226"/>
      <c r="P334" s="226"/>
      <c r="Q334" s="226"/>
      <c r="R334" s="33"/>
      <c r="T334" s="143" t="s">
        <v>15</v>
      </c>
      <c r="U334" s="39" t="s">
        <v>37</v>
      </c>
      <c r="W334" s="144">
        <f t="shared" si="6"/>
        <v>0</v>
      </c>
      <c r="X334" s="144">
        <v>1.5399999999999999E-3</v>
      </c>
      <c r="Y334" s="144">
        <f t="shared" si="7"/>
        <v>4.62E-3</v>
      </c>
      <c r="Z334" s="144">
        <v>0</v>
      </c>
      <c r="AA334" s="145">
        <f t="shared" si="8"/>
        <v>0</v>
      </c>
      <c r="AR334" s="16" t="s">
        <v>183</v>
      </c>
      <c r="AT334" s="16" t="s">
        <v>386</v>
      </c>
      <c r="AU334" s="16" t="s">
        <v>94</v>
      </c>
      <c r="AY334" s="16" t="s">
        <v>130</v>
      </c>
      <c r="BE334" s="93">
        <f t="shared" si="9"/>
        <v>0</v>
      </c>
      <c r="BF334" s="93">
        <f t="shared" si="10"/>
        <v>0</v>
      </c>
      <c r="BG334" s="93">
        <f t="shared" si="11"/>
        <v>0</v>
      </c>
      <c r="BH334" s="93">
        <f t="shared" si="12"/>
        <v>0</v>
      </c>
      <c r="BI334" s="93">
        <f t="shared" si="13"/>
        <v>0</v>
      </c>
      <c r="BJ334" s="16" t="s">
        <v>17</v>
      </c>
      <c r="BK334" s="93">
        <f t="shared" si="14"/>
        <v>0</v>
      </c>
      <c r="BL334" s="16" t="s">
        <v>135</v>
      </c>
      <c r="BM334" s="16" t="s">
        <v>494</v>
      </c>
    </row>
    <row r="335" spans="2:65" s="1" customFormat="1" ht="44.25" customHeight="1" x14ac:dyDescent="0.3">
      <c r="B335" s="32"/>
      <c r="C335" s="139" t="s">
        <v>495</v>
      </c>
      <c r="D335" s="139" t="s">
        <v>131</v>
      </c>
      <c r="E335" s="140" t="s">
        <v>496</v>
      </c>
      <c r="F335" s="225" t="s">
        <v>497</v>
      </c>
      <c r="G335" s="226"/>
      <c r="H335" s="226"/>
      <c r="I335" s="226"/>
      <c r="J335" s="141" t="s">
        <v>379</v>
      </c>
      <c r="K335" s="142">
        <v>3</v>
      </c>
      <c r="L335" s="227">
        <v>0</v>
      </c>
      <c r="M335" s="226"/>
      <c r="N335" s="228">
        <f t="shared" si="5"/>
        <v>0</v>
      </c>
      <c r="O335" s="226"/>
      <c r="P335" s="226"/>
      <c r="Q335" s="226"/>
      <c r="R335" s="33"/>
      <c r="T335" s="143" t="s">
        <v>15</v>
      </c>
      <c r="U335" s="39" t="s">
        <v>37</v>
      </c>
      <c r="W335" s="144">
        <f t="shared" si="6"/>
        <v>0</v>
      </c>
      <c r="X335" s="144">
        <v>1.0000000000000001E-5</v>
      </c>
      <c r="Y335" s="144">
        <f t="shared" si="7"/>
        <v>3.0000000000000004E-5</v>
      </c>
      <c r="Z335" s="144">
        <v>0</v>
      </c>
      <c r="AA335" s="145">
        <f t="shared" si="8"/>
        <v>0</v>
      </c>
      <c r="AR335" s="16" t="s">
        <v>135</v>
      </c>
      <c r="AT335" s="16" t="s">
        <v>131</v>
      </c>
      <c r="AU335" s="16" t="s">
        <v>94</v>
      </c>
      <c r="AY335" s="16" t="s">
        <v>130</v>
      </c>
      <c r="BE335" s="93">
        <f t="shared" si="9"/>
        <v>0</v>
      </c>
      <c r="BF335" s="93">
        <f t="shared" si="10"/>
        <v>0</v>
      </c>
      <c r="BG335" s="93">
        <f t="shared" si="11"/>
        <v>0</v>
      </c>
      <c r="BH335" s="93">
        <f t="shared" si="12"/>
        <v>0</v>
      </c>
      <c r="BI335" s="93">
        <f t="shared" si="13"/>
        <v>0</v>
      </c>
      <c r="BJ335" s="16" t="s">
        <v>17</v>
      </c>
      <c r="BK335" s="93">
        <f t="shared" si="14"/>
        <v>0</v>
      </c>
      <c r="BL335" s="16" t="s">
        <v>135</v>
      </c>
      <c r="BM335" s="16" t="s">
        <v>498</v>
      </c>
    </row>
    <row r="336" spans="2:65" s="1" customFormat="1" ht="22.5" customHeight="1" x14ac:dyDescent="0.3">
      <c r="B336" s="32"/>
      <c r="C336" s="159" t="s">
        <v>499</v>
      </c>
      <c r="D336" s="159" t="s">
        <v>386</v>
      </c>
      <c r="E336" s="160" t="s">
        <v>500</v>
      </c>
      <c r="F336" s="234" t="s">
        <v>501</v>
      </c>
      <c r="G336" s="235"/>
      <c r="H336" s="235"/>
      <c r="I336" s="235"/>
      <c r="J336" s="161" t="s">
        <v>379</v>
      </c>
      <c r="K336" s="162">
        <v>1</v>
      </c>
      <c r="L336" s="236">
        <v>0</v>
      </c>
      <c r="M336" s="235"/>
      <c r="N336" s="237">
        <f t="shared" si="5"/>
        <v>0</v>
      </c>
      <c r="O336" s="226"/>
      <c r="P336" s="226"/>
      <c r="Q336" s="226"/>
      <c r="R336" s="33"/>
      <c r="T336" s="143" t="s">
        <v>15</v>
      </c>
      <c r="U336" s="39" t="s">
        <v>37</v>
      </c>
      <c r="W336" s="144">
        <f t="shared" si="6"/>
        <v>0</v>
      </c>
      <c r="X336" s="144">
        <v>1.1000000000000001E-3</v>
      </c>
      <c r="Y336" s="144">
        <f t="shared" si="7"/>
        <v>1.1000000000000001E-3</v>
      </c>
      <c r="Z336" s="144">
        <v>0</v>
      </c>
      <c r="AA336" s="145">
        <f t="shared" si="8"/>
        <v>0</v>
      </c>
      <c r="AR336" s="16" t="s">
        <v>183</v>
      </c>
      <c r="AT336" s="16" t="s">
        <v>386</v>
      </c>
      <c r="AU336" s="16" t="s">
        <v>94</v>
      </c>
      <c r="AY336" s="16" t="s">
        <v>130</v>
      </c>
      <c r="BE336" s="93">
        <f t="shared" si="9"/>
        <v>0</v>
      </c>
      <c r="BF336" s="93">
        <f t="shared" si="10"/>
        <v>0</v>
      </c>
      <c r="BG336" s="93">
        <f t="shared" si="11"/>
        <v>0</v>
      </c>
      <c r="BH336" s="93">
        <f t="shared" si="12"/>
        <v>0</v>
      </c>
      <c r="BI336" s="93">
        <f t="shared" si="13"/>
        <v>0</v>
      </c>
      <c r="BJ336" s="16" t="s">
        <v>17</v>
      </c>
      <c r="BK336" s="93">
        <f t="shared" si="14"/>
        <v>0</v>
      </c>
      <c r="BL336" s="16" t="s">
        <v>135</v>
      </c>
      <c r="BM336" s="16" t="s">
        <v>502</v>
      </c>
    </row>
    <row r="337" spans="2:65" s="1" customFormat="1" ht="22.5" customHeight="1" x14ac:dyDescent="0.3">
      <c r="B337" s="32"/>
      <c r="C337" s="159" t="s">
        <v>503</v>
      </c>
      <c r="D337" s="159" t="s">
        <v>386</v>
      </c>
      <c r="E337" s="160" t="s">
        <v>504</v>
      </c>
      <c r="F337" s="234" t="s">
        <v>505</v>
      </c>
      <c r="G337" s="235"/>
      <c r="H337" s="235"/>
      <c r="I337" s="235"/>
      <c r="J337" s="161" t="s">
        <v>379</v>
      </c>
      <c r="K337" s="162">
        <v>2</v>
      </c>
      <c r="L337" s="236">
        <v>0</v>
      </c>
      <c r="M337" s="235"/>
      <c r="N337" s="237">
        <f t="shared" si="5"/>
        <v>0</v>
      </c>
      <c r="O337" s="226"/>
      <c r="P337" s="226"/>
      <c r="Q337" s="226"/>
      <c r="R337" s="33"/>
      <c r="T337" s="143" t="s">
        <v>15</v>
      </c>
      <c r="U337" s="39" t="s">
        <v>37</v>
      </c>
      <c r="W337" s="144">
        <f t="shared" si="6"/>
        <v>0</v>
      </c>
      <c r="X337" s="144">
        <v>7.9000000000000001E-4</v>
      </c>
      <c r="Y337" s="144">
        <f t="shared" si="7"/>
        <v>1.58E-3</v>
      </c>
      <c r="Z337" s="144">
        <v>0</v>
      </c>
      <c r="AA337" s="145">
        <f t="shared" si="8"/>
        <v>0</v>
      </c>
      <c r="AR337" s="16" t="s">
        <v>183</v>
      </c>
      <c r="AT337" s="16" t="s">
        <v>386</v>
      </c>
      <c r="AU337" s="16" t="s">
        <v>94</v>
      </c>
      <c r="AY337" s="16" t="s">
        <v>130</v>
      </c>
      <c r="BE337" s="93">
        <f t="shared" si="9"/>
        <v>0</v>
      </c>
      <c r="BF337" s="93">
        <f t="shared" si="10"/>
        <v>0</v>
      </c>
      <c r="BG337" s="93">
        <f t="shared" si="11"/>
        <v>0</v>
      </c>
      <c r="BH337" s="93">
        <f t="shared" si="12"/>
        <v>0</v>
      </c>
      <c r="BI337" s="93">
        <f t="shared" si="13"/>
        <v>0</v>
      </c>
      <c r="BJ337" s="16" t="s">
        <v>17</v>
      </c>
      <c r="BK337" s="93">
        <f t="shared" si="14"/>
        <v>0</v>
      </c>
      <c r="BL337" s="16" t="s">
        <v>135</v>
      </c>
      <c r="BM337" s="16" t="s">
        <v>506</v>
      </c>
    </row>
    <row r="338" spans="2:65" s="1" customFormat="1" ht="31.5" customHeight="1" x14ac:dyDescent="0.3">
      <c r="B338" s="32"/>
      <c r="C338" s="139" t="s">
        <v>507</v>
      </c>
      <c r="D338" s="139" t="s">
        <v>131</v>
      </c>
      <c r="E338" s="140" t="s">
        <v>508</v>
      </c>
      <c r="F338" s="225" t="s">
        <v>509</v>
      </c>
      <c r="G338" s="226"/>
      <c r="H338" s="226"/>
      <c r="I338" s="226"/>
      <c r="J338" s="141" t="s">
        <v>379</v>
      </c>
      <c r="K338" s="142">
        <v>2</v>
      </c>
      <c r="L338" s="227">
        <v>0</v>
      </c>
      <c r="M338" s="226"/>
      <c r="N338" s="228">
        <f t="shared" si="5"/>
        <v>0</v>
      </c>
      <c r="O338" s="226"/>
      <c r="P338" s="226"/>
      <c r="Q338" s="226"/>
      <c r="R338" s="33"/>
      <c r="T338" s="143" t="s">
        <v>15</v>
      </c>
      <c r="U338" s="39" t="s">
        <v>37</v>
      </c>
      <c r="W338" s="144">
        <f t="shared" si="6"/>
        <v>0</v>
      </c>
      <c r="X338" s="144">
        <v>1.0000000000000001E-5</v>
      </c>
      <c r="Y338" s="144">
        <f t="shared" si="7"/>
        <v>2.0000000000000002E-5</v>
      </c>
      <c r="Z338" s="144">
        <v>0</v>
      </c>
      <c r="AA338" s="145">
        <f t="shared" si="8"/>
        <v>0</v>
      </c>
      <c r="AR338" s="16" t="s">
        <v>135</v>
      </c>
      <c r="AT338" s="16" t="s">
        <v>131</v>
      </c>
      <c r="AU338" s="16" t="s">
        <v>94</v>
      </c>
      <c r="AY338" s="16" t="s">
        <v>130</v>
      </c>
      <c r="BE338" s="93">
        <f t="shared" si="9"/>
        <v>0</v>
      </c>
      <c r="BF338" s="93">
        <f t="shared" si="10"/>
        <v>0</v>
      </c>
      <c r="BG338" s="93">
        <f t="shared" si="11"/>
        <v>0</v>
      </c>
      <c r="BH338" s="93">
        <f t="shared" si="12"/>
        <v>0</v>
      </c>
      <c r="BI338" s="93">
        <f t="shared" si="13"/>
        <v>0</v>
      </c>
      <c r="BJ338" s="16" t="s">
        <v>17</v>
      </c>
      <c r="BK338" s="93">
        <f t="shared" si="14"/>
        <v>0</v>
      </c>
      <c r="BL338" s="16" t="s">
        <v>135</v>
      </c>
      <c r="BM338" s="16" t="s">
        <v>510</v>
      </c>
    </row>
    <row r="339" spans="2:65" s="1" customFormat="1" ht="31.5" customHeight="1" x14ac:dyDescent="0.3">
      <c r="B339" s="32"/>
      <c r="C339" s="159" t="s">
        <v>511</v>
      </c>
      <c r="D339" s="159" t="s">
        <v>386</v>
      </c>
      <c r="E339" s="160" t="s">
        <v>512</v>
      </c>
      <c r="F339" s="234" t="s">
        <v>513</v>
      </c>
      <c r="G339" s="235"/>
      <c r="H339" s="235"/>
      <c r="I339" s="235"/>
      <c r="J339" s="161" t="s">
        <v>379</v>
      </c>
      <c r="K339" s="162">
        <v>1</v>
      </c>
      <c r="L339" s="236">
        <v>0</v>
      </c>
      <c r="M339" s="235"/>
      <c r="N339" s="237">
        <f t="shared" si="5"/>
        <v>0</v>
      </c>
      <c r="O339" s="226"/>
      <c r="P339" s="226"/>
      <c r="Q339" s="226"/>
      <c r="R339" s="33"/>
      <c r="T339" s="143" t="s">
        <v>15</v>
      </c>
      <c r="U339" s="39" t="s">
        <v>37</v>
      </c>
      <c r="W339" s="144">
        <f t="shared" si="6"/>
        <v>0</v>
      </c>
      <c r="X339" s="144">
        <v>2.3700000000000001E-3</v>
      </c>
      <c r="Y339" s="144">
        <f t="shared" si="7"/>
        <v>2.3700000000000001E-3</v>
      </c>
      <c r="Z339" s="144">
        <v>0</v>
      </c>
      <c r="AA339" s="145">
        <f t="shared" si="8"/>
        <v>0</v>
      </c>
      <c r="AR339" s="16" t="s">
        <v>183</v>
      </c>
      <c r="AT339" s="16" t="s">
        <v>386</v>
      </c>
      <c r="AU339" s="16" t="s">
        <v>94</v>
      </c>
      <c r="AY339" s="16" t="s">
        <v>130</v>
      </c>
      <c r="BE339" s="93">
        <f t="shared" si="9"/>
        <v>0</v>
      </c>
      <c r="BF339" s="93">
        <f t="shared" si="10"/>
        <v>0</v>
      </c>
      <c r="BG339" s="93">
        <f t="shared" si="11"/>
        <v>0</v>
      </c>
      <c r="BH339" s="93">
        <f t="shared" si="12"/>
        <v>0</v>
      </c>
      <c r="BI339" s="93">
        <f t="shared" si="13"/>
        <v>0</v>
      </c>
      <c r="BJ339" s="16" t="s">
        <v>17</v>
      </c>
      <c r="BK339" s="93">
        <f t="shared" si="14"/>
        <v>0</v>
      </c>
      <c r="BL339" s="16" t="s">
        <v>135</v>
      </c>
      <c r="BM339" s="16" t="s">
        <v>514</v>
      </c>
    </row>
    <row r="340" spans="2:65" s="1" customFormat="1" ht="22.5" customHeight="1" x14ac:dyDescent="0.3">
      <c r="B340" s="32"/>
      <c r="C340" s="159" t="s">
        <v>515</v>
      </c>
      <c r="D340" s="159" t="s">
        <v>386</v>
      </c>
      <c r="E340" s="160" t="s">
        <v>516</v>
      </c>
      <c r="F340" s="234" t="s">
        <v>517</v>
      </c>
      <c r="G340" s="235"/>
      <c r="H340" s="235"/>
      <c r="I340" s="235"/>
      <c r="J340" s="161" t="s">
        <v>379</v>
      </c>
      <c r="K340" s="162">
        <v>1</v>
      </c>
      <c r="L340" s="236">
        <v>0</v>
      </c>
      <c r="M340" s="235"/>
      <c r="N340" s="237">
        <f t="shared" si="5"/>
        <v>0</v>
      </c>
      <c r="O340" s="226"/>
      <c r="P340" s="226"/>
      <c r="Q340" s="226"/>
      <c r="R340" s="33"/>
      <c r="T340" s="143" t="s">
        <v>15</v>
      </c>
      <c r="U340" s="39" t="s">
        <v>37</v>
      </c>
      <c r="W340" s="144">
        <f t="shared" si="6"/>
        <v>0</v>
      </c>
      <c r="X340" s="144">
        <v>3.0000000000000001E-3</v>
      </c>
      <c r="Y340" s="144">
        <f t="shared" si="7"/>
        <v>3.0000000000000001E-3</v>
      </c>
      <c r="Z340" s="144">
        <v>0</v>
      </c>
      <c r="AA340" s="145">
        <f t="shared" si="8"/>
        <v>0</v>
      </c>
      <c r="AR340" s="16" t="s">
        <v>183</v>
      </c>
      <c r="AT340" s="16" t="s">
        <v>386</v>
      </c>
      <c r="AU340" s="16" t="s">
        <v>94</v>
      </c>
      <c r="AY340" s="16" t="s">
        <v>130</v>
      </c>
      <c r="BE340" s="93">
        <f t="shared" si="9"/>
        <v>0</v>
      </c>
      <c r="BF340" s="93">
        <f t="shared" si="10"/>
        <v>0</v>
      </c>
      <c r="BG340" s="93">
        <f t="shared" si="11"/>
        <v>0</v>
      </c>
      <c r="BH340" s="93">
        <f t="shared" si="12"/>
        <v>0</v>
      </c>
      <c r="BI340" s="93">
        <f t="shared" si="13"/>
        <v>0</v>
      </c>
      <c r="BJ340" s="16" t="s">
        <v>17</v>
      </c>
      <c r="BK340" s="93">
        <f t="shared" si="14"/>
        <v>0</v>
      </c>
      <c r="BL340" s="16" t="s">
        <v>135</v>
      </c>
      <c r="BM340" s="16" t="s">
        <v>518</v>
      </c>
    </row>
    <row r="341" spans="2:65" s="1" customFormat="1" ht="44.25" customHeight="1" x14ac:dyDescent="0.3">
      <c r="B341" s="32"/>
      <c r="C341" s="139" t="s">
        <v>519</v>
      </c>
      <c r="D341" s="139" t="s">
        <v>131</v>
      </c>
      <c r="E341" s="140" t="s">
        <v>520</v>
      </c>
      <c r="F341" s="225" t="s">
        <v>521</v>
      </c>
      <c r="G341" s="226"/>
      <c r="H341" s="226"/>
      <c r="I341" s="226"/>
      <c r="J341" s="141" t="s">
        <v>379</v>
      </c>
      <c r="K341" s="142">
        <v>4</v>
      </c>
      <c r="L341" s="227">
        <v>0</v>
      </c>
      <c r="M341" s="226"/>
      <c r="N341" s="228">
        <f t="shared" si="5"/>
        <v>0</v>
      </c>
      <c r="O341" s="226"/>
      <c r="P341" s="226"/>
      <c r="Q341" s="226"/>
      <c r="R341" s="33"/>
      <c r="T341" s="143" t="s">
        <v>15</v>
      </c>
      <c r="U341" s="39" t="s">
        <v>37</v>
      </c>
      <c r="W341" s="144">
        <f t="shared" si="6"/>
        <v>0</v>
      </c>
      <c r="X341" s="144">
        <v>1.0000000000000001E-5</v>
      </c>
      <c r="Y341" s="144">
        <f t="shared" si="7"/>
        <v>4.0000000000000003E-5</v>
      </c>
      <c r="Z341" s="144">
        <v>0</v>
      </c>
      <c r="AA341" s="145">
        <f t="shared" si="8"/>
        <v>0</v>
      </c>
      <c r="AR341" s="16" t="s">
        <v>135</v>
      </c>
      <c r="AT341" s="16" t="s">
        <v>131</v>
      </c>
      <c r="AU341" s="16" t="s">
        <v>94</v>
      </c>
      <c r="AY341" s="16" t="s">
        <v>130</v>
      </c>
      <c r="BE341" s="93">
        <f t="shared" si="9"/>
        <v>0</v>
      </c>
      <c r="BF341" s="93">
        <f t="shared" si="10"/>
        <v>0</v>
      </c>
      <c r="BG341" s="93">
        <f t="shared" si="11"/>
        <v>0</v>
      </c>
      <c r="BH341" s="93">
        <f t="shared" si="12"/>
        <v>0</v>
      </c>
      <c r="BI341" s="93">
        <f t="shared" si="13"/>
        <v>0</v>
      </c>
      <c r="BJ341" s="16" t="s">
        <v>17</v>
      </c>
      <c r="BK341" s="93">
        <f t="shared" si="14"/>
        <v>0</v>
      </c>
      <c r="BL341" s="16" t="s">
        <v>135</v>
      </c>
      <c r="BM341" s="16" t="s">
        <v>522</v>
      </c>
    </row>
    <row r="342" spans="2:65" s="1" customFormat="1" ht="22.5" customHeight="1" x14ac:dyDescent="0.3">
      <c r="B342" s="32"/>
      <c r="C342" s="159" t="s">
        <v>523</v>
      </c>
      <c r="D342" s="159" t="s">
        <v>386</v>
      </c>
      <c r="E342" s="160" t="s">
        <v>524</v>
      </c>
      <c r="F342" s="234" t="s">
        <v>525</v>
      </c>
      <c r="G342" s="235"/>
      <c r="H342" s="235"/>
      <c r="I342" s="235"/>
      <c r="J342" s="161" t="s">
        <v>379</v>
      </c>
      <c r="K342" s="162">
        <v>2</v>
      </c>
      <c r="L342" s="236">
        <v>0</v>
      </c>
      <c r="M342" s="235"/>
      <c r="N342" s="237">
        <f t="shared" si="5"/>
        <v>0</v>
      </c>
      <c r="O342" s="226"/>
      <c r="P342" s="226"/>
      <c r="Q342" s="226"/>
      <c r="R342" s="33"/>
      <c r="T342" s="143" t="s">
        <v>15</v>
      </c>
      <c r="U342" s="39" t="s">
        <v>37</v>
      </c>
      <c r="W342" s="144">
        <f t="shared" si="6"/>
        <v>0</v>
      </c>
      <c r="X342" s="144">
        <v>1.65E-3</v>
      </c>
      <c r="Y342" s="144">
        <f t="shared" si="7"/>
        <v>3.3E-3</v>
      </c>
      <c r="Z342" s="144">
        <v>0</v>
      </c>
      <c r="AA342" s="145">
        <f t="shared" si="8"/>
        <v>0</v>
      </c>
      <c r="AR342" s="16" t="s">
        <v>183</v>
      </c>
      <c r="AT342" s="16" t="s">
        <v>386</v>
      </c>
      <c r="AU342" s="16" t="s">
        <v>94</v>
      </c>
      <c r="AY342" s="16" t="s">
        <v>130</v>
      </c>
      <c r="BE342" s="93">
        <f t="shared" si="9"/>
        <v>0</v>
      </c>
      <c r="BF342" s="93">
        <f t="shared" si="10"/>
        <v>0</v>
      </c>
      <c r="BG342" s="93">
        <f t="shared" si="11"/>
        <v>0</v>
      </c>
      <c r="BH342" s="93">
        <f t="shared" si="12"/>
        <v>0</v>
      </c>
      <c r="BI342" s="93">
        <f t="shared" si="13"/>
        <v>0</v>
      </c>
      <c r="BJ342" s="16" t="s">
        <v>17</v>
      </c>
      <c r="BK342" s="93">
        <f t="shared" si="14"/>
        <v>0</v>
      </c>
      <c r="BL342" s="16" t="s">
        <v>135</v>
      </c>
      <c r="BM342" s="16" t="s">
        <v>526</v>
      </c>
    </row>
    <row r="343" spans="2:65" s="1" customFormat="1" ht="22.5" customHeight="1" x14ac:dyDescent="0.3">
      <c r="B343" s="32"/>
      <c r="C343" s="159" t="s">
        <v>527</v>
      </c>
      <c r="D343" s="159" t="s">
        <v>386</v>
      </c>
      <c r="E343" s="160" t="s">
        <v>528</v>
      </c>
      <c r="F343" s="234" t="s">
        <v>529</v>
      </c>
      <c r="G343" s="235"/>
      <c r="H343" s="235"/>
      <c r="I343" s="235"/>
      <c r="J343" s="161" t="s">
        <v>379</v>
      </c>
      <c r="K343" s="162">
        <v>2</v>
      </c>
      <c r="L343" s="236">
        <v>0</v>
      </c>
      <c r="M343" s="235"/>
      <c r="N343" s="237">
        <f t="shared" si="5"/>
        <v>0</v>
      </c>
      <c r="O343" s="226"/>
      <c r="P343" s="226"/>
      <c r="Q343" s="226"/>
      <c r="R343" s="33"/>
      <c r="T343" s="143" t="s">
        <v>15</v>
      </c>
      <c r="U343" s="39" t="s">
        <v>37</v>
      </c>
      <c r="W343" s="144">
        <f t="shared" si="6"/>
        <v>0</v>
      </c>
      <c r="X343" s="144">
        <v>3.0500000000000002E-3</v>
      </c>
      <c r="Y343" s="144">
        <f t="shared" si="7"/>
        <v>6.1000000000000004E-3</v>
      </c>
      <c r="Z343" s="144">
        <v>0</v>
      </c>
      <c r="AA343" s="145">
        <f t="shared" si="8"/>
        <v>0</v>
      </c>
      <c r="AR343" s="16" t="s">
        <v>183</v>
      </c>
      <c r="AT343" s="16" t="s">
        <v>386</v>
      </c>
      <c r="AU343" s="16" t="s">
        <v>94</v>
      </c>
      <c r="AY343" s="16" t="s">
        <v>130</v>
      </c>
      <c r="BE343" s="93">
        <f t="shared" si="9"/>
        <v>0</v>
      </c>
      <c r="BF343" s="93">
        <f t="shared" si="10"/>
        <v>0</v>
      </c>
      <c r="BG343" s="93">
        <f t="shared" si="11"/>
        <v>0</v>
      </c>
      <c r="BH343" s="93">
        <f t="shared" si="12"/>
        <v>0</v>
      </c>
      <c r="BI343" s="93">
        <f t="shared" si="13"/>
        <v>0</v>
      </c>
      <c r="BJ343" s="16" t="s">
        <v>17</v>
      </c>
      <c r="BK343" s="93">
        <f t="shared" si="14"/>
        <v>0</v>
      </c>
      <c r="BL343" s="16" t="s">
        <v>135</v>
      </c>
      <c r="BM343" s="16" t="s">
        <v>530</v>
      </c>
    </row>
    <row r="344" spans="2:65" s="1" customFormat="1" ht="22.5" customHeight="1" x14ac:dyDescent="0.3">
      <c r="B344" s="32"/>
      <c r="C344" s="139" t="s">
        <v>531</v>
      </c>
      <c r="D344" s="139" t="s">
        <v>131</v>
      </c>
      <c r="E344" s="140" t="s">
        <v>532</v>
      </c>
      <c r="F344" s="225" t="s">
        <v>533</v>
      </c>
      <c r="G344" s="226"/>
      <c r="H344" s="226"/>
      <c r="I344" s="226"/>
      <c r="J344" s="141" t="s">
        <v>389</v>
      </c>
      <c r="K344" s="142">
        <v>931</v>
      </c>
      <c r="L344" s="227">
        <v>0</v>
      </c>
      <c r="M344" s="226"/>
      <c r="N344" s="228">
        <f t="shared" si="5"/>
        <v>0</v>
      </c>
      <c r="O344" s="226"/>
      <c r="P344" s="226"/>
      <c r="Q344" s="226"/>
      <c r="R344" s="33"/>
      <c r="T344" s="143" t="s">
        <v>15</v>
      </c>
      <c r="U344" s="39" t="s">
        <v>37</v>
      </c>
      <c r="W344" s="144">
        <f t="shared" si="6"/>
        <v>0</v>
      </c>
      <c r="X344" s="144">
        <v>0</v>
      </c>
      <c r="Y344" s="144">
        <f t="shared" si="7"/>
        <v>0</v>
      </c>
      <c r="Z344" s="144">
        <v>0</v>
      </c>
      <c r="AA344" s="145">
        <f t="shared" si="8"/>
        <v>0</v>
      </c>
      <c r="AR344" s="16" t="s">
        <v>135</v>
      </c>
      <c r="AT344" s="16" t="s">
        <v>131</v>
      </c>
      <c r="AU344" s="16" t="s">
        <v>94</v>
      </c>
      <c r="AY344" s="16" t="s">
        <v>130</v>
      </c>
      <c r="BE344" s="93">
        <f t="shared" si="9"/>
        <v>0</v>
      </c>
      <c r="BF344" s="93">
        <f t="shared" si="10"/>
        <v>0</v>
      </c>
      <c r="BG344" s="93">
        <f t="shared" si="11"/>
        <v>0</v>
      </c>
      <c r="BH344" s="93">
        <f t="shared" si="12"/>
        <v>0</v>
      </c>
      <c r="BI344" s="93">
        <f t="shared" si="13"/>
        <v>0</v>
      </c>
      <c r="BJ344" s="16" t="s">
        <v>17</v>
      </c>
      <c r="BK344" s="93">
        <f t="shared" si="14"/>
        <v>0</v>
      </c>
      <c r="BL344" s="16" t="s">
        <v>135</v>
      </c>
      <c r="BM344" s="16" t="s">
        <v>534</v>
      </c>
    </row>
    <row r="345" spans="2:65" s="1" customFormat="1" ht="22.5" customHeight="1" x14ac:dyDescent="0.3">
      <c r="B345" s="32"/>
      <c r="C345" s="139" t="s">
        <v>535</v>
      </c>
      <c r="D345" s="139" t="s">
        <v>131</v>
      </c>
      <c r="E345" s="140" t="s">
        <v>536</v>
      </c>
      <c r="F345" s="225" t="s">
        <v>537</v>
      </c>
      <c r="G345" s="226"/>
      <c r="H345" s="226"/>
      <c r="I345" s="226"/>
      <c r="J345" s="141" t="s">
        <v>379</v>
      </c>
      <c r="K345" s="142">
        <v>10</v>
      </c>
      <c r="L345" s="227">
        <v>0</v>
      </c>
      <c r="M345" s="226"/>
      <c r="N345" s="228">
        <f t="shared" si="5"/>
        <v>0</v>
      </c>
      <c r="O345" s="226"/>
      <c r="P345" s="226"/>
      <c r="Q345" s="226"/>
      <c r="R345" s="33"/>
      <c r="T345" s="143" t="s">
        <v>15</v>
      </c>
      <c r="U345" s="39" t="s">
        <v>37</v>
      </c>
      <c r="W345" s="144">
        <f t="shared" si="6"/>
        <v>0</v>
      </c>
      <c r="X345" s="144">
        <v>0</v>
      </c>
      <c r="Y345" s="144">
        <f t="shared" si="7"/>
        <v>0</v>
      </c>
      <c r="Z345" s="144">
        <v>0</v>
      </c>
      <c r="AA345" s="145">
        <f t="shared" si="8"/>
        <v>0</v>
      </c>
      <c r="AR345" s="16" t="s">
        <v>135</v>
      </c>
      <c r="AT345" s="16" t="s">
        <v>131</v>
      </c>
      <c r="AU345" s="16" t="s">
        <v>94</v>
      </c>
      <c r="AY345" s="16" t="s">
        <v>130</v>
      </c>
      <c r="BE345" s="93">
        <f t="shared" si="9"/>
        <v>0</v>
      </c>
      <c r="BF345" s="93">
        <f t="shared" si="10"/>
        <v>0</v>
      </c>
      <c r="BG345" s="93">
        <f t="shared" si="11"/>
        <v>0</v>
      </c>
      <c r="BH345" s="93">
        <f t="shared" si="12"/>
        <v>0</v>
      </c>
      <c r="BI345" s="93">
        <f t="shared" si="13"/>
        <v>0</v>
      </c>
      <c r="BJ345" s="16" t="s">
        <v>17</v>
      </c>
      <c r="BK345" s="93">
        <f t="shared" si="14"/>
        <v>0</v>
      </c>
      <c r="BL345" s="16" t="s">
        <v>135</v>
      </c>
      <c r="BM345" s="16" t="s">
        <v>538</v>
      </c>
    </row>
    <row r="346" spans="2:65" s="1" customFormat="1" ht="22.5" customHeight="1" x14ac:dyDescent="0.3">
      <c r="B346" s="32"/>
      <c r="C346" s="139" t="s">
        <v>539</v>
      </c>
      <c r="D346" s="139" t="s">
        <v>131</v>
      </c>
      <c r="E346" s="140" t="s">
        <v>540</v>
      </c>
      <c r="F346" s="225" t="s">
        <v>541</v>
      </c>
      <c r="G346" s="226"/>
      <c r="H346" s="226"/>
      <c r="I346" s="226"/>
      <c r="J346" s="141" t="s">
        <v>379</v>
      </c>
      <c r="K346" s="142">
        <v>2</v>
      </c>
      <c r="L346" s="227">
        <v>0</v>
      </c>
      <c r="M346" s="226"/>
      <c r="N346" s="228">
        <f t="shared" ref="N346:N377" si="15">ROUND(L346*K346,2)</f>
        <v>0</v>
      </c>
      <c r="O346" s="226"/>
      <c r="P346" s="226"/>
      <c r="Q346" s="226"/>
      <c r="R346" s="33"/>
      <c r="T346" s="143" t="s">
        <v>15</v>
      </c>
      <c r="U346" s="39" t="s">
        <v>37</v>
      </c>
      <c r="W346" s="144">
        <f t="shared" ref="W346:W377" si="16">V346*K346</f>
        <v>0</v>
      </c>
      <c r="X346" s="144">
        <v>3.7240000000000002E-2</v>
      </c>
      <c r="Y346" s="144">
        <f t="shared" ref="Y346:Y377" si="17">X346*K346</f>
        <v>7.4480000000000005E-2</v>
      </c>
      <c r="Z346" s="144">
        <v>0</v>
      </c>
      <c r="AA346" s="145">
        <f t="shared" ref="AA346:AA377" si="18">Z346*K346</f>
        <v>0</v>
      </c>
      <c r="AR346" s="16" t="s">
        <v>135</v>
      </c>
      <c r="AT346" s="16" t="s">
        <v>131</v>
      </c>
      <c r="AU346" s="16" t="s">
        <v>94</v>
      </c>
      <c r="AY346" s="16" t="s">
        <v>130</v>
      </c>
      <c r="BE346" s="93">
        <f t="shared" ref="BE346:BE377" si="19">IF(U346="základní",N346,0)</f>
        <v>0</v>
      </c>
      <c r="BF346" s="93">
        <f t="shared" ref="BF346:BF377" si="20">IF(U346="snížená",N346,0)</f>
        <v>0</v>
      </c>
      <c r="BG346" s="93">
        <f t="shared" ref="BG346:BG377" si="21">IF(U346="zákl. přenesená",N346,0)</f>
        <v>0</v>
      </c>
      <c r="BH346" s="93">
        <f t="shared" ref="BH346:BH377" si="22">IF(U346="sníž. přenesená",N346,0)</f>
        <v>0</v>
      </c>
      <c r="BI346" s="93">
        <f t="shared" ref="BI346:BI377" si="23">IF(U346="nulová",N346,0)</f>
        <v>0</v>
      </c>
      <c r="BJ346" s="16" t="s">
        <v>17</v>
      </c>
      <c r="BK346" s="93">
        <f t="shared" ref="BK346:BK377" si="24">ROUND(L346*K346,2)</f>
        <v>0</v>
      </c>
      <c r="BL346" s="16" t="s">
        <v>135</v>
      </c>
      <c r="BM346" s="16" t="s">
        <v>542</v>
      </c>
    </row>
    <row r="347" spans="2:65" s="1" customFormat="1" ht="31.5" customHeight="1" x14ac:dyDescent="0.3">
      <c r="B347" s="32"/>
      <c r="C347" s="139" t="s">
        <v>543</v>
      </c>
      <c r="D347" s="139" t="s">
        <v>131</v>
      </c>
      <c r="E347" s="140" t="s">
        <v>544</v>
      </c>
      <c r="F347" s="225" t="s">
        <v>545</v>
      </c>
      <c r="G347" s="226"/>
      <c r="H347" s="226"/>
      <c r="I347" s="226"/>
      <c r="J347" s="141" t="s">
        <v>379</v>
      </c>
      <c r="K347" s="142">
        <v>2</v>
      </c>
      <c r="L347" s="227">
        <v>0</v>
      </c>
      <c r="M347" s="226"/>
      <c r="N347" s="228">
        <f t="shared" si="15"/>
        <v>0</v>
      </c>
      <c r="O347" s="226"/>
      <c r="P347" s="226"/>
      <c r="Q347" s="226"/>
      <c r="R347" s="33"/>
      <c r="T347" s="143" t="s">
        <v>15</v>
      </c>
      <c r="U347" s="39" t="s">
        <v>37</v>
      </c>
      <c r="W347" s="144">
        <f t="shared" si="16"/>
        <v>0</v>
      </c>
      <c r="X347" s="144">
        <v>1.4211499999999999</v>
      </c>
      <c r="Y347" s="144">
        <f t="shared" si="17"/>
        <v>2.8422999999999998</v>
      </c>
      <c r="Z347" s="144">
        <v>0</v>
      </c>
      <c r="AA347" s="145">
        <f t="shared" si="18"/>
        <v>0</v>
      </c>
      <c r="AR347" s="16" t="s">
        <v>135</v>
      </c>
      <c r="AT347" s="16" t="s">
        <v>131</v>
      </c>
      <c r="AU347" s="16" t="s">
        <v>94</v>
      </c>
      <c r="AY347" s="16" t="s">
        <v>130</v>
      </c>
      <c r="BE347" s="93">
        <f t="shared" si="19"/>
        <v>0</v>
      </c>
      <c r="BF347" s="93">
        <f t="shared" si="20"/>
        <v>0</v>
      </c>
      <c r="BG347" s="93">
        <f t="shared" si="21"/>
        <v>0</v>
      </c>
      <c r="BH347" s="93">
        <f t="shared" si="22"/>
        <v>0</v>
      </c>
      <c r="BI347" s="93">
        <f t="shared" si="23"/>
        <v>0</v>
      </c>
      <c r="BJ347" s="16" t="s">
        <v>17</v>
      </c>
      <c r="BK347" s="93">
        <f t="shared" si="24"/>
        <v>0</v>
      </c>
      <c r="BL347" s="16" t="s">
        <v>135</v>
      </c>
      <c r="BM347" s="16" t="s">
        <v>546</v>
      </c>
    </row>
    <row r="348" spans="2:65" s="1" customFormat="1" ht="31.5" customHeight="1" x14ac:dyDescent="0.3">
      <c r="B348" s="32"/>
      <c r="C348" s="139" t="s">
        <v>547</v>
      </c>
      <c r="D348" s="139" t="s">
        <v>131</v>
      </c>
      <c r="E348" s="140" t="s">
        <v>548</v>
      </c>
      <c r="F348" s="225" t="s">
        <v>549</v>
      </c>
      <c r="G348" s="226"/>
      <c r="H348" s="226"/>
      <c r="I348" s="226"/>
      <c r="J348" s="141" t="s">
        <v>379</v>
      </c>
      <c r="K348" s="142">
        <v>5</v>
      </c>
      <c r="L348" s="227">
        <v>0</v>
      </c>
      <c r="M348" s="226"/>
      <c r="N348" s="228">
        <f t="shared" si="15"/>
        <v>0</v>
      </c>
      <c r="O348" s="226"/>
      <c r="P348" s="226"/>
      <c r="Q348" s="226"/>
      <c r="R348" s="33"/>
      <c r="T348" s="143" t="s">
        <v>15</v>
      </c>
      <c r="U348" s="39" t="s">
        <v>37</v>
      </c>
      <c r="W348" s="144">
        <f t="shared" si="16"/>
        <v>0</v>
      </c>
      <c r="X348" s="144">
        <v>1.84918</v>
      </c>
      <c r="Y348" s="144">
        <f t="shared" si="17"/>
        <v>9.2459000000000007</v>
      </c>
      <c r="Z348" s="144">
        <v>0</v>
      </c>
      <c r="AA348" s="145">
        <f t="shared" si="18"/>
        <v>0</v>
      </c>
      <c r="AR348" s="16" t="s">
        <v>135</v>
      </c>
      <c r="AT348" s="16" t="s">
        <v>131</v>
      </c>
      <c r="AU348" s="16" t="s">
        <v>94</v>
      </c>
      <c r="AY348" s="16" t="s">
        <v>130</v>
      </c>
      <c r="BE348" s="93">
        <f t="shared" si="19"/>
        <v>0</v>
      </c>
      <c r="BF348" s="93">
        <f t="shared" si="20"/>
        <v>0</v>
      </c>
      <c r="BG348" s="93">
        <f t="shared" si="21"/>
        <v>0</v>
      </c>
      <c r="BH348" s="93">
        <f t="shared" si="22"/>
        <v>0</v>
      </c>
      <c r="BI348" s="93">
        <f t="shared" si="23"/>
        <v>0</v>
      </c>
      <c r="BJ348" s="16" t="s">
        <v>17</v>
      </c>
      <c r="BK348" s="93">
        <f t="shared" si="24"/>
        <v>0</v>
      </c>
      <c r="BL348" s="16" t="s">
        <v>135</v>
      </c>
      <c r="BM348" s="16" t="s">
        <v>550</v>
      </c>
    </row>
    <row r="349" spans="2:65" s="1" customFormat="1" ht="31.5" customHeight="1" x14ac:dyDescent="0.3">
      <c r="B349" s="32"/>
      <c r="C349" s="159" t="s">
        <v>551</v>
      </c>
      <c r="D349" s="159" t="s">
        <v>386</v>
      </c>
      <c r="E349" s="160" t="s">
        <v>552</v>
      </c>
      <c r="F349" s="234" t="s">
        <v>553</v>
      </c>
      <c r="G349" s="235"/>
      <c r="H349" s="235"/>
      <c r="I349" s="235"/>
      <c r="J349" s="161" t="s">
        <v>379</v>
      </c>
      <c r="K349" s="162">
        <v>3</v>
      </c>
      <c r="L349" s="236">
        <v>0</v>
      </c>
      <c r="M349" s="235"/>
      <c r="N349" s="237">
        <f t="shared" si="15"/>
        <v>0</v>
      </c>
      <c r="O349" s="226"/>
      <c r="P349" s="226"/>
      <c r="Q349" s="226"/>
      <c r="R349" s="33"/>
      <c r="T349" s="143" t="s">
        <v>15</v>
      </c>
      <c r="U349" s="39" t="s">
        <v>37</v>
      </c>
      <c r="W349" s="144">
        <f t="shared" si="16"/>
        <v>0</v>
      </c>
      <c r="X349" s="144">
        <v>1.87</v>
      </c>
      <c r="Y349" s="144">
        <f t="shared" si="17"/>
        <v>5.61</v>
      </c>
      <c r="Z349" s="144">
        <v>0</v>
      </c>
      <c r="AA349" s="145">
        <f t="shared" si="18"/>
        <v>0</v>
      </c>
      <c r="AR349" s="16" t="s">
        <v>183</v>
      </c>
      <c r="AT349" s="16" t="s">
        <v>386</v>
      </c>
      <c r="AU349" s="16" t="s">
        <v>94</v>
      </c>
      <c r="AY349" s="16" t="s">
        <v>130</v>
      </c>
      <c r="BE349" s="93">
        <f t="shared" si="19"/>
        <v>0</v>
      </c>
      <c r="BF349" s="93">
        <f t="shared" si="20"/>
        <v>0</v>
      </c>
      <c r="BG349" s="93">
        <f t="shared" si="21"/>
        <v>0</v>
      </c>
      <c r="BH349" s="93">
        <f t="shared" si="22"/>
        <v>0</v>
      </c>
      <c r="BI349" s="93">
        <f t="shared" si="23"/>
        <v>0</v>
      </c>
      <c r="BJ349" s="16" t="s">
        <v>17</v>
      </c>
      <c r="BK349" s="93">
        <f t="shared" si="24"/>
        <v>0</v>
      </c>
      <c r="BL349" s="16" t="s">
        <v>135</v>
      </c>
      <c r="BM349" s="16" t="s">
        <v>554</v>
      </c>
    </row>
    <row r="350" spans="2:65" s="1" customFormat="1" ht="31.5" customHeight="1" x14ac:dyDescent="0.3">
      <c r="B350" s="32"/>
      <c r="C350" s="159" t="s">
        <v>555</v>
      </c>
      <c r="D350" s="159" t="s">
        <v>386</v>
      </c>
      <c r="E350" s="160" t="s">
        <v>556</v>
      </c>
      <c r="F350" s="234" t="s">
        <v>557</v>
      </c>
      <c r="G350" s="235"/>
      <c r="H350" s="235"/>
      <c r="I350" s="235"/>
      <c r="J350" s="161" t="s">
        <v>379</v>
      </c>
      <c r="K350" s="162">
        <v>2</v>
      </c>
      <c r="L350" s="236">
        <v>0</v>
      </c>
      <c r="M350" s="235"/>
      <c r="N350" s="237">
        <f t="shared" si="15"/>
        <v>0</v>
      </c>
      <c r="O350" s="226"/>
      <c r="P350" s="226"/>
      <c r="Q350" s="226"/>
      <c r="R350" s="33"/>
      <c r="T350" s="143" t="s">
        <v>15</v>
      </c>
      <c r="U350" s="39" t="s">
        <v>37</v>
      </c>
      <c r="W350" s="144">
        <f t="shared" si="16"/>
        <v>0</v>
      </c>
      <c r="X350" s="144">
        <v>2.1</v>
      </c>
      <c r="Y350" s="144">
        <f t="shared" si="17"/>
        <v>4.2</v>
      </c>
      <c r="Z350" s="144">
        <v>0</v>
      </c>
      <c r="AA350" s="145">
        <f t="shared" si="18"/>
        <v>0</v>
      </c>
      <c r="AR350" s="16" t="s">
        <v>183</v>
      </c>
      <c r="AT350" s="16" t="s">
        <v>386</v>
      </c>
      <c r="AU350" s="16" t="s">
        <v>94</v>
      </c>
      <c r="AY350" s="16" t="s">
        <v>130</v>
      </c>
      <c r="BE350" s="93">
        <f t="shared" si="19"/>
        <v>0</v>
      </c>
      <c r="BF350" s="93">
        <f t="shared" si="20"/>
        <v>0</v>
      </c>
      <c r="BG350" s="93">
        <f t="shared" si="21"/>
        <v>0</v>
      </c>
      <c r="BH350" s="93">
        <f t="shared" si="22"/>
        <v>0</v>
      </c>
      <c r="BI350" s="93">
        <f t="shared" si="23"/>
        <v>0</v>
      </c>
      <c r="BJ350" s="16" t="s">
        <v>17</v>
      </c>
      <c r="BK350" s="93">
        <f t="shared" si="24"/>
        <v>0</v>
      </c>
      <c r="BL350" s="16" t="s">
        <v>135</v>
      </c>
      <c r="BM350" s="16" t="s">
        <v>558</v>
      </c>
    </row>
    <row r="351" spans="2:65" s="1" customFormat="1" ht="31.5" customHeight="1" x14ac:dyDescent="0.3">
      <c r="B351" s="32"/>
      <c r="C351" s="159" t="s">
        <v>559</v>
      </c>
      <c r="D351" s="159" t="s">
        <v>386</v>
      </c>
      <c r="E351" s="160" t="s">
        <v>560</v>
      </c>
      <c r="F351" s="234" t="s">
        <v>561</v>
      </c>
      <c r="G351" s="235"/>
      <c r="H351" s="235"/>
      <c r="I351" s="235"/>
      <c r="J351" s="161" t="s">
        <v>379</v>
      </c>
      <c r="K351" s="162">
        <v>2</v>
      </c>
      <c r="L351" s="236">
        <v>0</v>
      </c>
      <c r="M351" s="235"/>
      <c r="N351" s="237">
        <f t="shared" si="15"/>
        <v>0</v>
      </c>
      <c r="O351" s="226"/>
      <c r="P351" s="226"/>
      <c r="Q351" s="226"/>
      <c r="R351" s="33"/>
      <c r="T351" s="143" t="s">
        <v>15</v>
      </c>
      <c r="U351" s="39" t="s">
        <v>37</v>
      </c>
      <c r="W351" s="144">
        <f t="shared" si="16"/>
        <v>0</v>
      </c>
      <c r="X351" s="144">
        <v>0.04</v>
      </c>
      <c r="Y351" s="144">
        <f t="shared" si="17"/>
        <v>0.08</v>
      </c>
      <c r="Z351" s="144">
        <v>0</v>
      </c>
      <c r="AA351" s="145">
        <f t="shared" si="18"/>
        <v>0</v>
      </c>
      <c r="AR351" s="16" t="s">
        <v>183</v>
      </c>
      <c r="AT351" s="16" t="s">
        <v>386</v>
      </c>
      <c r="AU351" s="16" t="s">
        <v>94</v>
      </c>
      <c r="AY351" s="16" t="s">
        <v>130</v>
      </c>
      <c r="BE351" s="93">
        <f t="shared" si="19"/>
        <v>0</v>
      </c>
      <c r="BF351" s="93">
        <f t="shared" si="20"/>
        <v>0</v>
      </c>
      <c r="BG351" s="93">
        <f t="shared" si="21"/>
        <v>0</v>
      </c>
      <c r="BH351" s="93">
        <f t="shared" si="22"/>
        <v>0</v>
      </c>
      <c r="BI351" s="93">
        <f t="shared" si="23"/>
        <v>0</v>
      </c>
      <c r="BJ351" s="16" t="s">
        <v>17</v>
      </c>
      <c r="BK351" s="93">
        <f t="shared" si="24"/>
        <v>0</v>
      </c>
      <c r="BL351" s="16" t="s">
        <v>135</v>
      </c>
      <c r="BM351" s="16" t="s">
        <v>562</v>
      </c>
    </row>
    <row r="352" spans="2:65" s="1" customFormat="1" ht="31.5" customHeight="1" x14ac:dyDescent="0.3">
      <c r="B352" s="32"/>
      <c r="C352" s="159" t="s">
        <v>563</v>
      </c>
      <c r="D352" s="159" t="s">
        <v>386</v>
      </c>
      <c r="E352" s="160" t="s">
        <v>564</v>
      </c>
      <c r="F352" s="234" t="s">
        <v>565</v>
      </c>
      <c r="G352" s="235"/>
      <c r="H352" s="235"/>
      <c r="I352" s="235"/>
      <c r="J352" s="161" t="s">
        <v>379</v>
      </c>
      <c r="K352" s="162">
        <v>5</v>
      </c>
      <c r="L352" s="236">
        <v>0</v>
      </c>
      <c r="M352" s="235"/>
      <c r="N352" s="237">
        <f t="shared" si="15"/>
        <v>0</v>
      </c>
      <c r="O352" s="226"/>
      <c r="P352" s="226"/>
      <c r="Q352" s="226"/>
      <c r="R352" s="33"/>
      <c r="T352" s="143" t="s">
        <v>15</v>
      </c>
      <c r="U352" s="39" t="s">
        <v>37</v>
      </c>
      <c r="W352" s="144">
        <f t="shared" si="16"/>
        <v>0</v>
      </c>
      <c r="X352" s="144">
        <v>6.8000000000000005E-2</v>
      </c>
      <c r="Y352" s="144">
        <f t="shared" si="17"/>
        <v>0.34</v>
      </c>
      <c r="Z352" s="144">
        <v>0</v>
      </c>
      <c r="AA352" s="145">
        <f t="shared" si="18"/>
        <v>0</v>
      </c>
      <c r="AR352" s="16" t="s">
        <v>183</v>
      </c>
      <c r="AT352" s="16" t="s">
        <v>386</v>
      </c>
      <c r="AU352" s="16" t="s">
        <v>94</v>
      </c>
      <c r="AY352" s="16" t="s">
        <v>130</v>
      </c>
      <c r="BE352" s="93">
        <f t="shared" si="19"/>
        <v>0</v>
      </c>
      <c r="BF352" s="93">
        <f t="shared" si="20"/>
        <v>0</v>
      </c>
      <c r="BG352" s="93">
        <f t="shared" si="21"/>
        <v>0</v>
      </c>
      <c r="BH352" s="93">
        <f t="shared" si="22"/>
        <v>0</v>
      </c>
      <c r="BI352" s="93">
        <f t="shared" si="23"/>
        <v>0</v>
      </c>
      <c r="BJ352" s="16" t="s">
        <v>17</v>
      </c>
      <c r="BK352" s="93">
        <f t="shared" si="24"/>
        <v>0</v>
      </c>
      <c r="BL352" s="16" t="s">
        <v>135</v>
      </c>
      <c r="BM352" s="16" t="s">
        <v>566</v>
      </c>
    </row>
    <row r="353" spans="2:65" s="1" customFormat="1" ht="31.5" customHeight="1" x14ac:dyDescent="0.3">
      <c r="B353" s="32"/>
      <c r="C353" s="159" t="s">
        <v>567</v>
      </c>
      <c r="D353" s="159" t="s">
        <v>386</v>
      </c>
      <c r="E353" s="160" t="s">
        <v>568</v>
      </c>
      <c r="F353" s="234" t="s">
        <v>569</v>
      </c>
      <c r="G353" s="235"/>
      <c r="H353" s="235"/>
      <c r="I353" s="235"/>
      <c r="J353" s="161" t="s">
        <v>379</v>
      </c>
      <c r="K353" s="162">
        <v>2</v>
      </c>
      <c r="L353" s="236">
        <v>0</v>
      </c>
      <c r="M353" s="235"/>
      <c r="N353" s="237">
        <f t="shared" si="15"/>
        <v>0</v>
      </c>
      <c r="O353" s="226"/>
      <c r="P353" s="226"/>
      <c r="Q353" s="226"/>
      <c r="R353" s="33"/>
      <c r="T353" s="143" t="s">
        <v>15</v>
      </c>
      <c r="U353" s="39" t="s">
        <v>37</v>
      </c>
      <c r="W353" s="144">
        <f t="shared" si="16"/>
        <v>0</v>
      </c>
      <c r="X353" s="144">
        <v>0.25</v>
      </c>
      <c r="Y353" s="144">
        <f t="shared" si="17"/>
        <v>0.5</v>
      </c>
      <c r="Z353" s="144">
        <v>0</v>
      </c>
      <c r="AA353" s="145">
        <f t="shared" si="18"/>
        <v>0</v>
      </c>
      <c r="AR353" s="16" t="s">
        <v>183</v>
      </c>
      <c r="AT353" s="16" t="s">
        <v>386</v>
      </c>
      <c r="AU353" s="16" t="s">
        <v>94</v>
      </c>
      <c r="AY353" s="16" t="s">
        <v>130</v>
      </c>
      <c r="BE353" s="93">
        <f t="shared" si="19"/>
        <v>0</v>
      </c>
      <c r="BF353" s="93">
        <f t="shared" si="20"/>
        <v>0</v>
      </c>
      <c r="BG353" s="93">
        <f t="shared" si="21"/>
        <v>0</v>
      </c>
      <c r="BH353" s="93">
        <f t="shared" si="22"/>
        <v>0</v>
      </c>
      <c r="BI353" s="93">
        <f t="shared" si="23"/>
        <v>0</v>
      </c>
      <c r="BJ353" s="16" t="s">
        <v>17</v>
      </c>
      <c r="BK353" s="93">
        <f t="shared" si="24"/>
        <v>0</v>
      </c>
      <c r="BL353" s="16" t="s">
        <v>135</v>
      </c>
      <c r="BM353" s="16" t="s">
        <v>570</v>
      </c>
    </row>
    <row r="354" spans="2:65" s="1" customFormat="1" ht="31.5" customHeight="1" x14ac:dyDescent="0.3">
      <c r="B354" s="32"/>
      <c r="C354" s="159" t="s">
        <v>571</v>
      </c>
      <c r="D354" s="159" t="s">
        <v>386</v>
      </c>
      <c r="E354" s="160" t="s">
        <v>572</v>
      </c>
      <c r="F354" s="234" t="s">
        <v>573</v>
      </c>
      <c r="G354" s="235"/>
      <c r="H354" s="235"/>
      <c r="I354" s="235"/>
      <c r="J354" s="161" t="s">
        <v>379</v>
      </c>
      <c r="K354" s="162">
        <v>5</v>
      </c>
      <c r="L354" s="236">
        <v>0</v>
      </c>
      <c r="M354" s="235"/>
      <c r="N354" s="237">
        <f t="shared" si="15"/>
        <v>0</v>
      </c>
      <c r="O354" s="226"/>
      <c r="P354" s="226"/>
      <c r="Q354" s="226"/>
      <c r="R354" s="33"/>
      <c r="T354" s="143" t="s">
        <v>15</v>
      </c>
      <c r="U354" s="39" t="s">
        <v>37</v>
      </c>
      <c r="W354" s="144">
        <f t="shared" si="16"/>
        <v>0</v>
      </c>
      <c r="X354" s="144">
        <v>0.5</v>
      </c>
      <c r="Y354" s="144">
        <f t="shared" si="17"/>
        <v>2.5</v>
      </c>
      <c r="Z354" s="144">
        <v>0</v>
      </c>
      <c r="AA354" s="145">
        <f t="shared" si="18"/>
        <v>0</v>
      </c>
      <c r="AR354" s="16" t="s">
        <v>183</v>
      </c>
      <c r="AT354" s="16" t="s">
        <v>386</v>
      </c>
      <c r="AU354" s="16" t="s">
        <v>94</v>
      </c>
      <c r="AY354" s="16" t="s">
        <v>130</v>
      </c>
      <c r="BE354" s="93">
        <f t="shared" si="19"/>
        <v>0</v>
      </c>
      <c r="BF354" s="93">
        <f t="shared" si="20"/>
        <v>0</v>
      </c>
      <c r="BG354" s="93">
        <f t="shared" si="21"/>
        <v>0</v>
      </c>
      <c r="BH354" s="93">
        <f t="shared" si="22"/>
        <v>0</v>
      </c>
      <c r="BI354" s="93">
        <f t="shared" si="23"/>
        <v>0</v>
      </c>
      <c r="BJ354" s="16" t="s">
        <v>17</v>
      </c>
      <c r="BK354" s="93">
        <f t="shared" si="24"/>
        <v>0</v>
      </c>
      <c r="BL354" s="16" t="s">
        <v>135</v>
      </c>
      <c r="BM354" s="16" t="s">
        <v>574</v>
      </c>
    </row>
    <row r="355" spans="2:65" s="1" customFormat="1" ht="31.5" customHeight="1" x14ac:dyDescent="0.3">
      <c r="B355" s="32"/>
      <c r="C355" s="159" t="s">
        <v>575</v>
      </c>
      <c r="D355" s="159" t="s">
        <v>386</v>
      </c>
      <c r="E355" s="160" t="s">
        <v>576</v>
      </c>
      <c r="F355" s="234" t="s">
        <v>577</v>
      </c>
      <c r="G355" s="235"/>
      <c r="H355" s="235"/>
      <c r="I355" s="235"/>
      <c r="J355" s="161" t="s">
        <v>379</v>
      </c>
      <c r="K355" s="162">
        <v>7</v>
      </c>
      <c r="L355" s="236">
        <v>0</v>
      </c>
      <c r="M355" s="235"/>
      <c r="N355" s="237">
        <f t="shared" si="15"/>
        <v>0</v>
      </c>
      <c r="O355" s="226"/>
      <c r="P355" s="226"/>
      <c r="Q355" s="226"/>
      <c r="R355" s="33"/>
      <c r="T355" s="143" t="s">
        <v>15</v>
      </c>
      <c r="U355" s="39" t="s">
        <v>37</v>
      </c>
      <c r="W355" s="144">
        <f t="shared" si="16"/>
        <v>0</v>
      </c>
      <c r="X355" s="144">
        <v>0.58499999999999996</v>
      </c>
      <c r="Y355" s="144">
        <f t="shared" si="17"/>
        <v>4.0949999999999998</v>
      </c>
      <c r="Z355" s="144">
        <v>0</v>
      </c>
      <c r="AA355" s="145">
        <f t="shared" si="18"/>
        <v>0</v>
      </c>
      <c r="AR355" s="16" t="s">
        <v>183</v>
      </c>
      <c r="AT355" s="16" t="s">
        <v>386</v>
      </c>
      <c r="AU355" s="16" t="s">
        <v>94</v>
      </c>
      <c r="AY355" s="16" t="s">
        <v>130</v>
      </c>
      <c r="BE355" s="93">
        <f t="shared" si="19"/>
        <v>0</v>
      </c>
      <c r="BF355" s="93">
        <f t="shared" si="20"/>
        <v>0</v>
      </c>
      <c r="BG355" s="93">
        <f t="shared" si="21"/>
        <v>0</v>
      </c>
      <c r="BH355" s="93">
        <f t="shared" si="22"/>
        <v>0</v>
      </c>
      <c r="BI355" s="93">
        <f t="shared" si="23"/>
        <v>0</v>
      </c>
      <c r="BJ355" s="16" t="s">
        <v>17</v>
      </c>
      <c r="BK355" s="93">
        <f t="shared" si="24"/>
        <v>0</v>
      </c>
      <c r="BL355" s="16" t="s">
        <v>135</v>
      </c>
      <c r="BM355" s="16" t="s">
        <v>578</v>
      </c>
    </row>
    <row r="356" spans="2:65" s="1" customFormat="1" ht="31.5" customHeight="1" x14ac:dyDescent="0.3">
      <c r="B356" s="32"/>
      <c r="C356" s="159" t="s">
        <v>579</v>
      </c>
      <c r="D356" s="159" t="s">
        <v>386</v>
      </c>
      <c r="E356" s="160" t="s">
        <v>580</v>
      </c>
      <c r="F356" s="234" t="s">
        <v>581</v>
      </c>
      <c r="G356" s="235"/>
      <c r="H356" s="235"/>
      <c r="I356" s="235"/>
      <c r="J356" s="161" t="s">
        <v>379</v>
      </c>
      <c r="K356" s="162">
        <v>3</v>
      </c>
      <c r="L356" s="236">
        <v>0</v>
      </c>
      <c r="M356" s="235"/>
      <c r="N356" s="237">
        <f t="shared" si="15"/>
        <v>0</v>
      </c>
      <c r="O356" s="226"/>
      <c r="P356" s="226"/>
      <c r="Q356" s="226"/>
      <c r="R356" s="33"/>
      <c r="T356" s="143" t="s">
        <v>15</v>
      </c>
      <c r="U356" s="39" t="s">
        <v>37</v>
      </c>
      <c r="W356" s="144">
        <f t="shared" si="16"/>
        <v>0</v>
      </c>
      <c r="X356" s="144">
        <v>1</v>
      </c>
      <c r="Y356" s="144">
        <f t="shared" si="17"/>
        <v>3</v>
      </c>
      <c r="Z356" s="144">
        <v>0</v>
      </c>
      <c r="AA356" s="145">
        <f t="shared" si="18"/>
        <v>0</v>
      </c>
      <c r="AR356" s="16" t="s">
        <v>183</v>
      </c>
      <c r="AT356" s="16" t="s">
        <v>386</v>
      </c>
      <c r="AU356" s="16" t="s">
        <v>94</v>
      </c>
      <c r="AY356" s="16" t="s">
        <v>130</v>
      </c>
      <c r="BE356" s="93">
        <f t="shared" si="19"/>
        <v>0</v>
      </c>
      <c r="BF356" s="93">
        <f t="shared" si="20"/>
        <v>0</v>
      </c>
      <c r="BG356" s="93">
        <f t="shared" si="21"/>
        <v>0</v>
      </c>
      <c r="BH356" s="93">
        <f t="shared" si="22"/>
        <v>0</v>
      </c>
      <c r="BI356" s="93">
        <f t="shared" si="23"/>
        <v>0</v>
      </c>
      <c r="BJ356" s="16" t="s">
        <v>17</v>
      </c>
      <c r="BK356" s="93">
        <f t="shared" si="24"/>
        <v>0</v>
      </c>
      <c r="BL356" s="16" t="s">
        <v>135</v>
      </c>
      <c r="BM356" s="16" t="s">
        <v>582</v>
      </c>
    </row>
    <row r="357" spans="2:65" s="1" customFormat="1" ht="31.5" customHeight="1" x14ac:dyDescent="0.3">
      <c r="B357" s="32"/>
      <c r="C357" s="159" t="s">
        <v>583</v>
      </c>
      <c r="D357" s="159" t="s">
        <v>386</v>
      </c>
      <c r="E357" s="160" t="s">
        <v>584</v>
      </c>
      <c r="F357" s="234" t="s">
        <v>585</v>
      </c>
      <c r="G357" s="235"/>
      <c r="H357" s="235"/>
      <c r="I357" s="235"/>
      <c r="J357" s="161" t="s">
        <v>379</v>
      </c>
      <c r="K357" s="162">
        <v>3</v>
      </c>
      <c r="L357" s="236">
        <v>0</v>
      </c>
      <c r="M357" s="235"/>
      <c r="N357" s="237">
        <f t="shared" si="15"/>
        <v>0</v>
      </c>
      <c r="O357" s="226"/>
      <c r="P357" s="226"/>
      <c r="Q357" s="226"/>
      <c r="R357" s="33"/>
      <c r="T357" s="143" t="s">
        <v>15</v>
      </c>
      <c r="U357" s="39" t="s">
        <v>37</v>
      </c>
      <c r="W357" s="144">
        <f t="shared" si="16"/>
        <v>0</v>
      </c>
      <c r="X357" s="144">
        <v>2E-3</v>
      </c>
      <c r="Y357" s="144">
        <f t="shared" si="17"/>
        <v>6.0000000000000001E-3</v>
      </c>
      <c r="Z357" s="144">
        <v>0</v>
      </c>
      <c r="AA357" s="145">
        <f t="shared" si="18"/>
        <v>0</v>
      </c>
      <c r="AR357" s="16" t="s">
        <v>183</v>
      </c>
      <c r="AT357" s="16" t="s">
        <v>386</v>
      </c>
      <c r="AU357" s="16" t="s">
        <v>94</v>
      </c>
      <c r="AY357" s="16" t="s">
        <v>130</v>
      </c>
      <c r="BE357" s="93">
        <f t="shared" si="19"/>
        <v>0</v>
      </c>
      <c r="BF357" s="93">
        <f t="shared" si="20"/>
        <v>0</v>
      </c>
      <c r="BG357" s="93">
        <f t="shared" si="21"/>
        <v>0</v>
      </c>
      <c r="BH357" s="93">
        <f t="shared" si="22"/>
        <v>0</v>
      </c>
      <c r="BI357" s="93">
        <f t="shared" si="23"/>
        <v>0</v>
      </c>
      <c r="BJ357" s="16" t="s">
        <v>17</v>
      </c>
      <c r="BK357" s="93">
        <f t="shared" si="24"/>
        <v>0</v>
      </c>
      <c r="BL357" s="16" t="s">
        <v>135</v>
      </c>
      <c r="BM357" s="16" t="s">
        <v>586</v>
      </c>
    </row>
    <row r="358" spans="2:65" s="1" customFormat="1" ht="31.5" customHeight="1" x14ac:dyDescent="0.3">
      <c r="B358" s="32"/>
      <c r="C358" s="159" t="s">
        <v>587</v>
      </c>
      <c r="D358" s="159" t="s">
        <v>386</v>
      </c>
      <c r="E358" s="160" t="s">
        <v>580</v>
      </c>
      <c r="F358" s="234" t="s">
        <v>581</v>
      </c>
      <c r="G358" s="235"/>
      <c r="H358" s="235"/>
      <c r="I358" s="235"/>
      <c r="J358" s="161" t="s">
        <v>379</v>
      </c>
      <c r="K358" s="162">
        <v>3</v>
      </c>
      <c r="L358" s="236">
        <v>0</v>
      </c>
      <c r="M358" s="235"/>
      <c r="N358" s="237">
        <f t="shared" si="15"/>
        <v>0</v>
      </c>
      <c r="O358" s="226"/>
      <c r="P358" s="226"/>
      <c r="Q358" s="226"/>
      <c r="R358" s="33"/>
      <c r="T358" s="143" t="s">
        <v>15</v>
      </c>
      <c r="U358" s="39" t="s">
        <v>37</v>
      </c>
      <c r="W358" s="144">
        <f t="shared" si="16"/>
        <v>0</v>
      </c>
      <c r="X358" s="144">
        <v>1</v>
      </c>
      <c r="Y358" s="144">
        <f t="shared" si="17"/>
        <v>3</v>
      </c>
      <c r="Z358" s="144">
        <v>0</v>
      </c>
      <c r="AA358" s="145">
        <f t="shared" si="18"/>
        <v>0</v>
      </c>
      <c r="AR358" s="16" t="s">
        <v>183</v>
      </c>
      <c r="AT358" s="16" t="s">
        <v>386</v>
      </c>
      <c r="AU358" s="16" t="s">
        <v>94</v>
      </c>
      <c r="AY358" s="16" t="s">
        <v>130</v>
      </c>
      <c r="BE358" s="93">
        <f t="shared" si="19"/>
        <v>0</v>
      </c>
      <c r="BF358" s="93">
        <f t="shared" si="20"/>
        <v>0</v>
      </c>
      <c r="BG358" s="93">
        <f t="shared" si="21"/>
        <v>0</v>
      </c>
      <c r="BH358" s="93">
        <f t="shared" si="22"/>
        <v>0</v>
      </c>
      <c r="BI358" s="93">
        <f t="shared" si="23"/>
        <v>0</v>
      </c>
      <c r="BJ358" s="16" t="s">
        <v>17</v>
      </c>
      <c r="BK358" s="93">
        <f t="shared" si="24"/>
        <v>0</v>
      </c>
      <c r="BL358" s="16" t="s">
        <v>135</v>
      </c>
      <c r="BM358" s="16" t="s">
        <v>588</v>
      </c>
    </row>
    <row r="359" spans="2:65" s="1" customFormat="1" ht="31.5" customHeight="1" x14ac:dyDescent="0.3">
      <c r="B359" s="32"/>
      <c r="C359" s="139" t="s">
        <v>589</v>
      </c>
      <c r="D359" s="139" t="s">
        <v>131</v>
      </c>
      <c r="E359" s="140" t="s">
        <v>590</v>
      </c>
      <c r="F359" s="225" t="s">
        <v>591</v>
      </c>
      <c r="G359" s="226"/>
      <c r="H359" s="226"/>
      <c r="I359" s="226"/>
      <c r="J359" s="141" t="s">
        <v>379</v>
      </c>
      <c r="K359" s="142">
        <v>13</v>
      </c>
      <c r="L359" s="227">
        <v>0</v>
      </c>
      <c r="M359" s="226"/>
      <c r="N359" s="228">
        <f t="shared" si="15"/>
        <v>0</v>
      </c>
      <c r="O359" s="226"/>
      <c r="P359" s="226"/>
      <c r="Q359" s="226"/>
      <c r="R359" s="33"/>
      <c r="T359" s="143" t="s">
        <v>15</v>
      </c>
      <c r="U359" s="39" t="s">
        <v>37</v>
      </c>
      <c r="W359" s="144">
        <f t="shared" si="16"/>
        <v>0</v>
      </c>
      <c r="X359" s="144">
        <v>5.3769999999999998E-2</v>
      </c>
      <c r="Y359" s="144">
        <f t="shared" si="17"/>
        <v>0.69901000000000002</v>
      </c>
      <c r="Z359" s="144">
        <v>0</v>
      </c>
      <c r="AA359" s="145">
        <f t="shared" si="18"/>
        <v>0</v>
      </c>
      <c r="AR359" s="16" t="s">
        <v>135</v>
      </c>
      <c r="AT359" s="16" t="s">
        <v>131</v>
      </c>
      <c r="AU359" s="16" t="s">
        <v>94</v>
      </c>
      <c r="AY359" s="16" t="s">
        <v>130</v>
      </c>
      <c r="BE359" s="93">
        <f t="shared" si="19"/>
        <v>0</v>
      </c>
      <c r="BF359" s="93">
        <f t="shared" si="20"/>
        <v>0</v>
      </c>
      <c r="BG359" s="93">
        <f t="shared" si="21"/>
        <v>0</v>
      </c>
      <c r="BH359" s="93">
        <f t="shared" si="22"/>
        <v>0</v>
      </c>
      <c r="BI359" s="93">
        <f t="shared" si="23"/>
        <v>0</v>
      </c>
      <c r="BJ359" s="16" t="s">
        <v>17</v>
      </c>
      <c r="BK359" s="93">
        <f t="shared" si="24"/>
        <v>0</v>
      </c>
      <c r="BL359" s="16" t="s">
        <v>135</v>
      </c>
      <c r="BM359" s="16" t="s">
        <v>592</v>
      </c>
    </row>
    <row r="360" spans="2:65" s="1" customFormat="1" ht="31.5" customHeight="1" x14ac:dyDescent="0.3">
      <c r="B360" s="32"/>
      <c r="C360" s="139" t="s">
        <v>593</v>
      </c>
      <c r="D360" s="139" t="s">
        <v>131</v>
      </c>
      <c r="E360" s="140" t="s">
        <v>594</v>
      </c>
      <c r="F360" s="225" t="s">
        <v>595</v>
      </c>
      <c r="G360" s="226"/>
      <c r="H360" s="226"/>
      <c r="I360" s="226"/>
      <c r="J360" s="141" t="s">
        <v>379</v>
      </c>
      <c r="K360" s="142">
        <v>2</v>
      </c>
      <c r="L360" s="227">
        <v>0</v>
      </c>
      <c r="M360" s="226"/>
      <c r="N360" s="228">
        <f t="shared" si="15"/>
        <v>0</v>
      </c>
      <c r="O360" s="226"/>
      <c r="P360" s="226"/>
      <c r="Q360" s="226"/>
      <c r="R360" s="33"/>
      <c r="T360" s="143" t="s">
        <v>15</v>
      </c>
      <c r="U360" s="39" t="s">
        <v>37</v>
      </c>
      <c r="W360" s="144">
        <f t="shared" si="16"/>
        <v>0</v>
      </c>
      <c r="X360" s="144">
        <v>5.9240000000000001E-2</v>
      </c>
      <c r="Y360" s="144">
        <f t="shared" si="17"/>
        <v>0.11848</v>
      </c>
      <c r="Z360" s="144">
        <v>0</v>
      </c>
      <c r="AA360" s="145">
        <f t="shared" si="18"/>
        <v>0</v>
      </c>
      <c r="AR360" s="16" t="s">
        <v>135</v>
      </c>
      <c r="AT360" s="16" t="s">
        <v>131</v>
      </c>
      <c r="AU360" s="16" t="s">
        <v>94</v>
      </c>
      <c r="AY360" s="16" t="s">
        <v>130</v>
      </c>
      <c r="BE360" s="93">
        <f t="shared" si="19"/>
        <v>0</v>
      </c>
      <c r="BF360" s="93">
        <f t="shared" si="20"/>
        <v>0</v>
      </c>
      <c r="BG360" s="93">
        <f t="shared" si="21"/>
        <v>0</v>
      </c>
      <c r="BH360" s="93">
        <f t="shared" si="22"/>
        <v>0</v>
      </c>
      <c r="BI360" s="93">
        <f t="shared" si="23"/>
        <v>0</v>
      </c>
      <c r="BJ360" s="16" t="s">
        <v>17</v>
      </c>
      <c r="BK360" s="93">
        <f t="shared" si="24"/>
        <v>0</v>
      </c>
      <c r="BL360" s="16" t="s">
        <v>135</v>
      </c>
      <c r="BM360" s="16" t="s">
        <v>596</v>
      </c>
    </row>
    <row r="361" spans="2:65" s="1" customFormat="1" ht="31.5" customHeight="1" x14ac:dyDescent="0.3">
      <c r="B361" s="32"/>
      <c r="C361" s="139" t="s">
        <v>597</v>
      </c>
      <c r="D361" s="139" t="s">
        <v>131</v>
      </c>
      <c r="E361" s="140" t="s">
        <v>598</v>
      </c>
      <c r="F361" s="225" t="s">
        <v>599</v>
      </c>
      <c r="G361" s="226"/>
      <c r="H361" s="226"/>
      <c r="I361" s="226"/>
      <c r="J361" s="141" t="s">
        <v>379</v>
      </c>
      <c r="K361" s="142">
        <v>1</v>
      </c>
      <c r="L361" s="227">
        <v>0</v>
      </c>
      <c r="M361" s="226"/>
      <c r="N361" s="228">
        <f t="shared" si="15"/>
        <v>0</v>
      </c>
      <c r="O361" s="226"/>
      <c r="P361" s="226"/>
      <c r="Q361" s="226"/>
      <c r="R361" s="33"/>
      <c r="T361" s="143" t="s">
        <v>15</v>
      </c>
      <c r="U361" s="39" t="s">
        <v>37</v>
      </c>
      <c r="W361" s="144">
        <f t="shared" si="16"/>
        <v>0</v>
      </c>
      <c r="X361" s="144">
        <v>6.4750000000000002E-2</v>
      </c>
      <c r="Y361" s="144">
        <f t="shared" si="17"/>
        <v>6.4750000000000002E-2</v>
      </c>
      <c r="Z361" s="144">
        <v>0</v>
      </c>
      <c r="AA361" s="145">
        <f t="shared" si="18"/>
        <v>0</v>
      </c>
      <c r="AR361" s="16" t="s">
        <v>135</v>
      </c>
      <c r="AT361" s="16" t="s">
        <v>131</v>
      </c>
      <c r="AU361" s="16" t="s">
        <v>94</v>
      </c>
      <c r="AY361" s="16" t="s">
        <v>130</v>
      </c>
      <c r="BE361" s="93">
        <f t="shared" si="19"/>
        <v>0</v>
      </c>
      <c r="BF361" s="93">
        <f t="shared" si="20"/>
        <v>0</v>
      </c>
      <c r="BG361" s="93">
        <f t="shared" si="21"/>
        <v>0</v>
      </c>
      <c r="BH361" s="93">
        <f t="shared" si="22"/>
        <v>0</v>
      </c>
      <c r="BI361" s="93">
        <f t="shared" si="23"/>
        <v>0</v>
      </c>
      <c r="BJ361" s="16" t="s">
        <v>17</v>
      </c>
      <c r="BK361" s="93">
        <f t="shared" si="24"/>
        <v>0</v>
      </c>
      <c r="BL361" s="16" t="s">
        <v>135</v>
      </c>
      <c r="BM361" s="16" t="s">
        <v>600</v>
      </c>
    </row>
    <row r="362" spans="2:65" s="1" customFormat="1" ht="31.5" customHeight="1" x14ac:dyDescent="0.3">
      <c r="B362" s="32"/>
      <c r="C362" s="139" t="s">
        <v>601</v>
      </c>
      <c r="D362" s="139" t="s">
        <v>131</v>
      </c>
      <c r="E362" s="140" t="s">
        <v>602</v>
      </c>
      <c r="F362" s="225" t="s">
        <v>603</v>
      </c>
      <c r="G362" s="226"/>
      <c r="H362" s="226"/>
      <c r="I362" s="226"/>
      <c r="J362" s="141" t="s">
        <v>379</v>
      </c>
      <c r="K362" s="142">
        <v>1</v>
      </c>
      <c r="L362" s="227">
        <v>0</v>
      </c>
      <c r="M362" s="226"/>
      <c r="N362" s="228">
        <f t="shared" si="15"/>
        <v>0</v>
      </c>
      <c r="O362" s="226"/>
      <c r="P362" s="226"/>
      <c r="Q362" s="226"/>
      <c r="R362" s="33"/>
      <c r="T362" s="143" t="s">
        <v>15</v>
      </c>
      <c r="U362" s="39" t="s">
        <v>37</v>
      </c>
      <c r="W362" s="144">
        <f t="shared" si="16"/>
        <v>0</v>
      </c>
      <c r="X362" s="144">
        <v>5.9069999999999998E-2</v>
      </c>
      <c r="Y362" s="144">
        <f t="shared" si="17"/>
        <v>5.9069999999999998E-2</v>
      </c>
      <c r="Z362" s="144">
        <v>0</v>
      </c>
      <c r="AA362" s="145">
        <f t="shared" si="18"/>
        <v>0</v>
      </c>
      <c r="AR362" s="16" t="s">
        <v>135</v>
      </c>
      <c r="AT362" s="16" t="s">
        <v>131</v>
      </c>
      <c r="AU362" s="16" t="s">
        <v>94</v>
      </c>
      <c r="AY362" s="16" t="s">
        <v>130</v>
      </c>
      <c r="BE362" s="93">
        <f t="shared" si="19"/>
        <v>0</v>
      </c>
      <c r="BF362" s="93">
        <f t="shared" si="20"/>
        <v>0</v>
      </c>
      <c r="BG362" s="93">
        <f t="shared" si="21"/>
        <v>0</v>
      </c>
      <c r="BH362" s="93">
        <f t="shared" si="22"/>
        <v>0</v>
      </c>
      <c r="BI362" s="93">
        <f t="shared" si="23"/>
        <v>0</v>
      </c>
      <c r="BJ362" s="16" t="s">
        <v>17</v>
      </c>
      <c r="BK362" s="93">
        <f t="shared" si="24"/>
        <v>0</v>
      </c>
      <c r="BL362" s="16" t="s">
        <v>135</v>
      </c>
      <c r="BM362" s="16" t="s">
        <v>604</v>
      </c>
    </row>
    <row r="363" spans="2:65" s="1" customFormat="1" ht="44.25" customHeight="1" x14ac:dyDescent="0.3">
      <c r="B363" s="32"/>
      <c r="C363" s="139" t="s">
        <v>605</v>
      </c>
      <c r="D363" s="139" t="s">
        <v>131</v>
      </c>
      <c r="E363" s="140" t="s">
        <v>606</v>
      </c>
      <c r="F363" s="225" t="s">
        <v>607</v>
      </c>
      <c r="G363" s="226"/>
      <c r="H363" s="226"/>
      <c r="I363" s="226"/>
      <c r="J363" s="141" t="s">
        <v>379</v>
      </c>
      <c r="K363" s="142">
        <v>7</v>
      </c>
      <c r="L363" s="227">
        <v>0</v>
      </c>
      <c r="M363" s="226"/>
      <c r="N363" s="228">
        <f t="shared" si="15"/>
        <v>0</v>
      </c>
      <c r="O363" s="226"/>
      <c r="P363" s="226"/>
      <c r="Q363" s="226"/>
      <c r="R363" s="33"/>
      <c r="T363" s="143" t="s">
        <v>15</v>
      </c>
      <c r="U363" s="39" t="s">
        <v>37</v>
      </c>
      <c r="W363" s="144">
        <f t="shared" si="16"/>
        <v>0</v>
      </c>
      <c r="X363" s="144">
        <v>1.136E-2</v>
      </c>
      <c r="Y363" s="144">
        <f t="shared" si="17"/>
        <v>7.9520000000000007E-2</v>
      </c>
      <c r="Z363" s="144">
        <v>0</v>
      </c>
      <c r="AA363" s="145">
        <f t="shared" si="18"/>
        <v>0</v>
      </c>
      <c r="AR363" s="16" t="s">
        <v>135</v>
      </c>
      <c r="AT363" s="16" t="s">
        <v>131</v>
      </c>
      <c r="AU363" s="16" t="s">
        <v>94</v>
      </c>
      <c r="AY363" s="16" t="s">
        <v>130</v>
      </c>
      <c r="BE363" s="93">
        <f t="shared" si="19"/>
        <v>0</v>
      </c>
      <c r="BF363" s="93">
        <f t="shared" si="20"/>
        <v>0</v>
      </c>
      <c r="BG363" s="93">
        <f t="shared" si="21"/>
        <v>0</v>
      </c>
      <c r="BH363" s="93">
        <f t="shared" si="22"/>
        <v>0</v>
      </c>
      <c r="BI363" s="93">
        <f t="shared" si="23"/>
        <v>0</v>
      </c>
      <c r="BJ363" s="16" t="s">
        <v>17</v>
      </c>
      <c r="BK363" s="93">
        <f t="shared" si="24"/>
        <v>0</v>
      </c>
      <c r="BL363" s="16" t="s">
        <v>135</v>
      </c>
      <c r="BM363" s="16" t="s">
        <v>608</v>
      </c>
    </row>
    <row r="364" spans="2:65" s="1" customFormat="1" ht="44.25" customHeight="1" x14ac:dyDescent="0.3">
      <c r="B364" s="32"/>
      <c r="C364" s="139" t="s">
        <v>609</v>
      </c>
      <c r="D364" s="139" t="s">
        <v>131</v>
      </c>
      <c r="E364" s="140" t="s">
        <v>610</v>
      </c>
      <c r="F364" s="225" t="s">
        <v>611</v>
      </c>
      <c r="G364" s="226"/>
      <c r="H364" s="226"/>
      <c r="I364" s="226"/>
      <c r="J364" s="141" t="s">
        <v>379</v>
      </c>
      <c r="K364" s="142">
        <v>8</v>
      </c>
      <c r="L364" s="227">
        <v>0</v>
      </c>
      <c r="M364" s="226"/>
      <c r="N364" s="228">
        <f t="shared" si="15"/>
        <v>0</v>
      </c>
      <c r="O364" s="226"/>
      <c r="P364" s="226"/>
      <c r="Q364" s="226"/>
      <c r="R364" s="33"/>
      <c r="T364" s="143" t="s">
        <v>15</v>
      </c>
      <c r="U364" s="39" t="s">
        <v>37</v>
      </c>
      <c r="W364" s="144">
        <f t="shared" si="16"/>
        <v>0</v>
      </c>
      <c r="X364" s="144">
        <v>1.8180000000000002E-2</v>
      </c>
      <c r="Y364" s="144">
        <f t="shared" si="17"/>
        <v>0.14544000000000001</v>
      </c>
      <c r="Z364" s="144">
        <v>0</v>
      </c>
      <c r="AA364" s="145">
        <f t="shared" si="18"/>
        <v>0</v>
      </c>
      <c r="AR364" s="16" t="s">
        <v>135</v>
      </c>
      <c r="AT364" s="16" t="s">
        <v>131</v>
      </c>
      <c r="AU364" s="16" t="s">
        <v>94</v>
      </c>
      <c r="AY364" s="16" t="s">
        <v>130</v>
      </c>
      <c r="BE364" s="93">
        <f t="shared" si="19"/>
        <v>0</v>
      </c>
      <c r="BF364" s="93">
        <f t="shared" si="20"/>
        <v>0</v>
      </c>
      <c r="BG364" s="93">
        <f t="shared" si="21"/>
        <v>0</v>
      </c>
      <c r="BH364" s="93">
        <f t="shared" si="22"/>
        <v>0</v>
      </c>
      <c r="BI364" s="93">
        <f t="shared" si="23"/>
        <v>0</v>
      </c>
      <c r="BJ364" s="16" t="s">
        <v>17</v>
      </c>
      <c r="BK364" s="93">
        <f t="shared" si="24"/>
        <v>0</v>
      </c>
      <c r="BL364" s="16" t="s">
        <v>135</v>
      </c>
      <c r="BM364" s="16" t="s">
        <v>612</v>
      </c>
    </row>
    <row r="365" spans="2:65" s="1" customFormat="1" ht="44.25" customHeight="1" x14ac:dyDescent="0.3">
      <c r="B365" s="32"/>
      <c r="C365" s="139" t="s">
        <v>613</v>
      </c>
      <c r="D365" s="139" t="s">
        <v>131</v>
      </c>
      <c r="E365" s="140" t="s">
        <v>614</v>
      </c>
      <c r="F365" s="225" t="s">
        <v>615</v>
      </c>
      <c r="G365" s="226"/>
      <c r="H365" s="226"/>
      <c r="I365" s="226"/>
      <c r="J365" s="141" t="s">
        <v>379</v>
      </c>
      <c r="K365" s="142">
        <v>1</v>
      </c>
      <c r="L365" s="227">
        <v>0</v>
      </c>
      <c r="M365" s="226"/>
      <c r="N365" s="228">
        <f t="shared" si="15"/>
        <v>0</v>
      </c>
      <c r="O365" s="226"/>
      <c r="P365" s="226"/>
      <c r="Q365" s="226"/>
      <c r="R365" s="33"/>
      <c r="T365" s="143" t="s">
        <v>15</v>
      </c>
      <c r="U365" s="39" t="s">
        <v>37</v>
      </c>
      <c r="W365" s="144">
        <f t="shared" si="16"/>
        <v>0</v>
      </c>
      <c r="X365" s="144">
        <v>2.6710000000000001E-2</v>
      </c>
      <c r="Y365" s="144">
        <f t="shared" si="17"/>
        <v>2.6710000000000001E-2</v>
      </c>
      <c r="Z365" s="144">
        <v>0</v>
      </c>
      <c r="AA365" s="145">
        <f t="shared" si="18"/>
        <v>0</v>
      </c>
      <c r="AR365" s="16" t="s">
        <v>135</v>
      </c>
      <c r="AT365" s="16" t="s">
        <v>131</v>
      </c>
      <c r="AU365" s="16" t="s">
        <v>94</v>
      </c>
      <c r="AY365" s="16" t="s">
        <v>130</v>
      </c>
      <c r="BE365" s="93">
        <f t="shared" si="19"/>
        <v>0</v>
      </c>
      <c r="BF365" s="93">
        <f t="shared" si="20"/>
        <v>0</v>
      </c>
      <c r="BG365" s="93">
        <f t="shared" si="21"/>
        <v>0</v>
      </c>
      <c r="BH365" s="93">
        <f t="shared" si="22"/>
        <v>0</v>
      </c>
      <c r="BI365" s="93">
        <f t="shared" si="23"/>
        <v>0</v>
      </c>
      <c r="BJ365" s="16" t="s">
        <v>17</v>
      </c>
      <c r="BK365" s="93">
        <f t="shared" si="24"/>
        <v>0</v>
      </c>
      <c r="BL365" s="16" t="s">
        <v>135</v>
      </c>
      <c r="BM365" s="16" t="s">
        <v>616</v>
      </c>
    </row>
    <row r="366" spans="2:65" s="1" customFormat="1" ht="31.5" customHeight="1" x14ac:dyDescent="0.3">
      <c r="B366" s="32"/>
      <c r="C366" s="139" t="s">
        <v>617</v>
      </c>
      <c r="D366" s="139" t="s">
        <v>131</v>
      </c>
      <c r="E366" s="140" t="s">
        <v>618</v>
      </c>
      <c r="F366" s="225" t="s">
        <v>619</v>
      </c>
      <c r="G366" s="226"/>
      <c r="H366" s="226"/>
      <c r="I366" s="226"/>
      <c r="J366" s="141" t="s">
        <v>379</v>
      </c>
      <c r="K366" s="142">
        <v>16</v>
      </c>
      <c r="L366" s="227">
        <v>0</v>
      </c>
      <c r="M366" s="226"/>
      <c r="N366" s="228">
        <f t="shared" si="15"/>
        <v>0</v>
      </c>
      <c r="O366" s="226"/>
      <c r="P366" s="226"/>
      <c r="Q366" s="226"/>
      <c r="R366" s="33"/>
      <c r="T366" s="143" t="s">
        <v>15</v>
      </c>
      <c r="U366" s="39" t="s">
        <v>37</v>
      </c>
      <c r="W366" s="144">
        <f t="shared" si="16"/>
        <v>0</v>
      </c>
      <c r="X366" s="144">
        <v>0</v>
      </c>
      <c r="Y366" s="144">
        <f t="shared" si="17"/>
        <v>0</v>
      </c>
      <c r="Z366" s="144">
        <v>0</v>
      </c>
      <c r="AA366" s="145">
        <f t="shared" si="18"/>
        <v>0</v>
      </c>
      <c r="AR366" s="16" t="s">
        <v>135</v>
      </c>
      <c r="AT366" s="16" t="s">
        <v>131</v>
      </c>
      <c r="AU366" s="16" t="s">
        <v>94</v>
      </c>
      <c r="AY366" s="16" t="s">
        <v>130</v>
      </c>
      <c r="BE366" s="93">
        <f t="shared" si="19"/>
        <v>0</v>
      </c>
      <c r="BF366" s="93">
        <f t="shared" si="20"/>
        <v>0</v>
      </c>
      <c r="BG366" s="93">
        <f t="shared" si="21"/>
        <v>0</v>
      </c>
      <c r="BH366" s="93">
        <f t="shared" si="22"/>
        <v>0</v>
      </c>
      <c r="BI366" s="93">
        <f t="shared" si="23"/>
        <v>0</v>
      </c>
      <c r="BJ366" s="16" t="s">
        <v>17</v>
      </c>
      <c r="BK366" s="93">
        <f t="shared" si="24"/>
        <v>0</v>
      </c>
      <c r="BL366" s="16" t="s">
        <v>135</v>
      </c>
      <c r="BM366" s="16" t="s">
        <v>620</v>
      </c>
    </row>
    <row r="367" spans="2:65" s="1" customFormat="1" ht="31.5" customHeight="1" x14ac:dyDescent="0.3">
      <c r="B367" s="32"/>
      <c r="C367" s="139" t="s">
        <v>621</v>
      </c>
      <c r="D367" s="139" t="s">
        <v>131</v>
      </c>
      <c r="E367" s="140" t="s">
        <v>622</v>
      </c>
      <c r="F367" s="225" t="s">
        <v>623</v>
      </c>
      <c r="G367" s="226"/>
      <c r="H367" s="226"/>
      <c r="I367" s="226"/>
      <c r="J367" s="141" t="s">
        <v>379</v>
      </c>
      <c r="K367" s="142">
        <v>11</v>
      </c>
      <c r="L367" s="227">
        <v>0</v>
      </c>
      <c r="M367" s="226"/>
      <c r="N367" s="228">
        <f t="shared" si="15"/>
        <v>0</v>
      </c>
      <c r="O367" s="226"/>
      <c r="P367" s="226"/>
      <c r="Q367" s="226"/>
      <c r="R367" s="33"/>
      <c r="T367" s="143" t="s">
        <v>15</v>
      </c>
      <c r="U367" s="39" t="s">
        <v>37</v>
      </c>
      <c r="W367" s="144">
        <f t="shared" si="16"/>
        <v>0</v>
      </c>
      <c r="X367" s="144">
        <v>3.6360000000000003E-2</v>
      </c>
      <c r="Y367" s="144">
        <f t="shared" si="17"/>
        <v>0.39996000000000004</v>
      </c>
      <c r="Z367" s="144">
        <v>0</v>
      </c>
      <c r="AA367" s="145">
        <f t="shared" si="18"/>
        <v>0</v>
      </c>
      <c r="AR367" s="16" t="s">
        <v>135</v>
      </c>
      <c r="AT367" s="16" t="s">
        <v>131</v>
      </c>
      <c r="AU367" s="16" t="s">
        <v>94</v>
      </c>
      <c r="AY367" s="16" t="s">
        <v>130</v>
      </c>
      <c r="BE367" s="93">
        <f t="shared" si="19"/>
        <v>0</v>
      </c>
      <c r="BF367" s="93">
        <f t="shared" si="20"/>
        <v>0</v>
      </c>
      <c r="BG367" s="93">
        <f t="shared" si="21"/>
        <v>0</v>
      </c>
      <c r="BH367" s="93">
        <f t="shared" si="22"/>
        <v>0</v>
      </c>
      <c r="BI367" s="93">
        <f t="shared" si="23"/>
        <v>0</v>
      </c>
      <c r="BJ367" s="16" t="s">
        <v>17</v>
      </c>
      <c r="BK367" s="93">
        <f t="shared" si="24"/>
        <v>0</v>
      </c>
      <c r="BL367" s="16" t="s">
        <v>135</v>
      </c>
      <c r="BM367" s="16" t="s">
        <v>624</v>
      </c>
    </row>
    <row r="368" spans="2:65" s="1" customFormat="1" ht="31.5" customHeight="1" x14ac:dyDescent="0.3">
      <c r="B368" s="32"/>
      <c r="C368" s="139" t="s">
        <v>625</v>
      </c>
      <c r="D368" s="139" t="s">
        <v>131</v>
      </c>
      <c r="E368" s="140" t="s">
        <v>626</v>
      </c>
      <c r="F368" s="225" t="s">
        <v>627</v>
      </c>
      <c r="G368" s="226"/>
      <c r="H368" s="226"/>
      <c r="I368" s="226"/>
      <c r="J368" s="141" t="s">
        <v>379</v>
      </c>
      <c r="K368" s="142">
        <v>5</v>
      </c>
      <c r="L368" s="227">
        <v>0</v>
      </c>
      <c r="M368" s="226"/>
      <c r="N368" s="228">
        <f t="shared" si="15"/>
        <v>0</v>
      </c>
      <c r="O368" s="226"/>
      <c r="P368" s="226"/>
      <c r="Q368" s="226"/>
      <c r="R368" s="33"/>
      <c r="T368" s="143" t="s">
        <v>15</v>
      </c>
      <c r="U368" s="39" t="s">
        <v>37</v>
      </c>
      <c r="W368" s="144">
        <f t="shared" si="16"/>
        <v>0</v>
      </c>
      <c r="X368" s="144">
        <v>3.5349999999999999E-2</v>
      </c>
      <c r="Y368" s="144">
        <f t="shared" si="17"/>
        <v>0.17674999999999999</v>
      </c>
      <c r="Z368" s="144">
        <v>0</v>
      </c>
      <c r="AA368" s="145">
        <f t="shared" si="18"/>
        <v>0</v>
      </c>
      <c r="AR368" s="16" t="s">
        <v>135</v>
      </c>
      <c r="AT368" s="16" t="s">
        <v>131</v>
      </c>
      <c r="AU368" s="16" t="s">
        <v>94</v>
      </c>
      <c r="AY368" s="16" t="s">
        <v>130</v>
      </c>
      <c r="BE368" s="93">
        <f t="shared" si="19"/>
        <v>0</v>
      </c>
      <c r="BF368" s="93">
        <f t="shared" si="20"/>
        <v>0</v>
      </c>
      <c r="BG368" s="93">
        <f t="shared" si="21"/>
        <v>0</v>
      </c>
      <c r="BH368" s="93">
        <f t="shared" si="22"/>
        <v>0</v>
      </c>
      <c r="BI368" s="93">
        <f t="shared" si="23"/>
        <v>0</v>
      </c>
      <c r="BJ368" s="16" t="s">
        <v>17</v>
      </c>
      <c r="BK368" s="93">
        <f t="shared" si="24"/>
        <v>0</v>
      </c>
      <c r="BL368" s="16" t="s">
        <v>135</v>
      </c>
      <c r="BM368" s="16" t="s">
        <v>628</v>
      </c>
    </row>
    <row r="369" spans="2:65" s="1" customFormat="1" ht="31.5" customHeight="1" x14ac:dyDescent="0.3">
      <c r="B369" s="32"/>
      <c r="C369" s="139" t="s">
        <v>629</v>
      </c>
      <c r="D369" s="139" t="s">
        <v>131</v>
      </c>
      <c r="E369" s="140" t="s">
        <v>630</v>
      </c>
      <c r="F369" s="225" t="s">
        <v>631</v>
      </c>
      <c r="G369" s="226"/>
      <c r="H369" s="226"/>
      <c r="I369" s="226"/>
      <c r="J369" s="141" t="s">
        <v>379</v>
      </c>
      <c r="K369" s="142">
        <v>1</v>
      </c>
      <c r="L369" s="227">
        <v>0</v>
      </c>
      <c r="M369" s="226"/>
      <c r="N369" s="228">
        <f t="shared" si="15"/>
        <v>0</v>
      </c>
      <c r="O369" s="226"/>
      <c r="P369" s="226"/>
      <c r="Q369" s="226"/>
      <c r="R369" s="33"/>
      <c r="T369" s="143" t="s">
        <v>15</v>
      </c>
      <c r="U369" s="39" t="s">
        <v>37</v>
      </c>
      <c r="W369" s="144">
        <f t="shared" si="16"/>
        <v>0</v>
      </c>
      <c r="X369" s="144">
        <v>0.1056</v>
      </c>
      <c r="Y369" s="144">
        <f t="shared" si="17"/>
        <v>0.1056</v>
      </c>
      <c r="Z369" s="144">
        <v>0</v>
      </c>
      <c r="AA369" s="145">
        <f t="shared" si="18"/>
        <v>0</v>
      </c>
      <c r="AR369" s="16" t="s">
        <v>135</v>
      </c>
      <c r="AT369" s="16" t="s">
        <v>131</v>
      </c>
      <c r="AU369" s="16" t="s">
        <v>94</v>
      </c>
      <c r="AY369" s="16" t="s">
        <v>130</v>
      </c>
      <c r="BE369" s="93">
        <f t="shared" si="19"/>
        <v>0</v>
      </c>
      <c r="BF369" s="93">
        <f t="shared" si="20"/>
        <v>0</v>
      </c>
      <c r="BG369" s="93">
        <f t="shared" si="21"/>
        <v>0</v>
      </c>
      <c r="BH369" s="93">
        <f t="shared" si="22"/>
        <v>0</v>
      </c>
      <c r="BI369" s="93">
        <f t="shared" si="23"/>
        <v>0</v>
      </c>
      <c r="BJ369" s="16" t="s">
        <v>17</v>
      </c>
      <c r="BK369" s="93">
        <f t="shared" si="24"/>
        <v>0</v>
      </c>
      <c r="BL369" s="16" t="s">
        <v>135</v>
      </c>
      <c r="BM369" s="16" t="s">
        <v>632</v>
      </c>
    </row>
    <row r="370" spans="2:65" s="1" customFormat="1" ht="31.5" customHeight="1" x14ac:dyDescent="0.3">
      <c r="B370" s="32"/>
      <c r="C370" s="139" t="s">
        <v>633</v>
      </c>
      <c r="D370" s="139" t="s">
        <v>131</v>
      </c>
      <c r="E370" s="140" t="s">
        <v>634</v>
      </c>
      <c r="F370" s="225" t="s">
        <v>635</v>
      </c>
      <c r="G370" s="226"/>
      <c r="H370" s="226"/>
      <c r="I370" s="226"/>
      <c r="J370" s="141" t="s">
        <v>379</v>
      </c>
      <c r="K370" s="142">
        <v>4</v>
      </c>
      <c r="L370" s="227">
        <v>0</v>
      </c>
      <c r="M370" s="226"/>
      <c r="N370" s="228">
        <f t="shared" si="15"/>
        <v>0</v>
      </c>
      <c r="O370" s="226"/>
      <c r="P370" s="226"/>
      <c r="Q370" s="226"/>
      <c r="R370" s="33"/>
      <c r="T370" s="143" t="s">
        <v>15</v>
      </c>
      <c r="U370" s="39" t="s">
        <v>37</v>
      </c>
      <c r="W370" s="144">
        <f t="shared" si="16"/>
        <v>0</v>
      </c>
      <c r="X370" s="144">
        <v>0.10661</v>
      </c>
      <c r="Y370" s="144">
        <f t="shared" si="17"/>
        <v>0.42643999999999999</v>
      </c>
      <c r="Z370" s="144">
        <v>0</v>
      </c>
      <c r="AA370" s="145">
        <f t="shared" si="18"/>
        <v>0</v>
      </c>
      <c r="AR370" s="16" t="s">
        <v>135</v>
      </c>
      <c r="AT370" s="16" t="s">
        <v>131</v>
      </c>
      <c r="AU370" s="16" t="s">
        <v>94</v>
      </c>
      <c r="AY370" s="16" t="s">
        <v>130</v>
      </c>
      <c r="BE370" s="93">
        <f t="shared" si="19"/>
        <v>0</v>
      </c>
      <c r="BF370" s="93">
        <f t="shared" si="20"/>
        <v>0</v>
      </c>
      <c r="BG370" s="93">
        <f t="shared" si="21"/>
        <v>0</v>
      </c>
      <c r="BH370" s="93">
        <f t="shared" si="22"/>
        <v>0</v>
      </c>
      <c r="BI370" s="93">
        <f t="shared" si="23"/>
        <v>0</v>
      </c>
      <c r="BJ370" s="16" t="s">
        <v>17</v>
      </c>
      <c r="BK370" s="93">
        <f t="shared" si="24"/>
        <v>0</v>
      </c>
      <c r="BL370" s="16" t="s">
        <v>135</v>
      </c>
      <c r="BM370" s="16" t="s">
        <v>636</v>
      </c>
    </row>
    <row r="371" spans="2:65" s="1" customFormat="1" ht="31.5" customHeight="1" x14ac:dyDescent="0.3">
      <c r="B371" s="32"/>
      <c r="C371" s="139" t="s">
        <v>637</v>
      </c>
      <c r="D371" s="139" t="s">
        <v>131</v>
      </c>
      <c r="E371" s="140" t="s">
        <v>638</v>
      </c>
      <c r="F371" s="225" t="s">
        <v>639</v>
      </c>
      <c r="G371" s="226"/>
      <c r="H371" s="226"/>
      <c r="I371" s="226"/>
      <c r="J371" s="141" t="s">
        <v>379</v>
      </c>
      <c r="K371" s="142">
        <v>3</v>
      </c>
      <c r="L371" s="227">
        <v>0</v>
      </c>
      <c r="M371" s="226"/>
      <c r="N371" s="228">
        <f t="shared" si="15"/>
        <v>0</v>
      </c>
      <c r="O371" s="226"/>
      <c r="P371" s="226"/>
      <c r="Q371" s="226"/>
      <c r="R371" s="33"/>
      <c r="T371" s="143" t="s">
        <v>15</v>
      </c>
      <c r="U371" s="39" t="s">
        <v>37</v>
      </c>
      <c r="W371" s="144">
        <f t="shared" si="16"/>
        <v>0</v>
      </c>
      <c r="X371" s="144">
        <v>0.10761999999999999</v>
      </c>
      <c r="Y371" s="144">
        <f t="shared" si="17"/>
        <v>0.32285999999999998</v>
      </c>
      <c r="Z371" s="144">
        <v>0</v>
      </c>
      <c r="AA371" s="145">
        <f t="shared" si="18"/>
        <v>0</v>
      </c>
      <c r="AR371" s="16" t="s">
        <v>135</v>
      </c>
      <c r="AT371" s="16" t="s">
        <v>131</v>
      </c>
      <c r="AU371" s="16" t="s">
        <v>94</v>
      </c>
      <c r="AY371" s="16" t="s">
        <v>130</v>
      </c>
      <c r="BE371" s="93">
        <f t="shared" si="19"/>
        <v>0</v>
      </c>
      <c r="BF371" s="93">
        <f t="shared" si="20"/>
        <v>0</v>
      </c>
      <c r="BG371" s="93">
        <f t="shared" si="21"/>
        <v>0</v>
      </c>
      <c r="BH371" s="93">
        <f t="shared" si="22"/>
        <v>0</v>
      </c>
      <c r="BI371" s="93">
        <f t="shared" si="23"/>
        <v>0</v>
      </c>
      <c r="BJ371" s="16" t="s">
        <v>17</v>
      </c>
      <c r="BK371" s="93">
        <f t="shared" si="24"/>
        <v>0</v>
      </c>
      <c r="BL371" s="16" t="s">
        <v>135</v>
      </c>
      <c r="BM371" s="16" t="s">
        <v>640</v>
      </c>
    </row>
    <row r="372" spans="2:65" s="1" customFormat="1" ht="31.5" customHeight="1" x14ac:dyDescent="0.3">
      <c r="B372" s="32"/>
      <c r="C372" s="139" t="s">
        <v>641</v>
      </c>
      <c r="D372" s="139" t="s">
        <v>131</v>
      </c>
      <c r="E372" s="140" t="s">
        <v>642</v>
      </c>
      <c r="F372" s="225" t="s">
        <v>643</v>
      </c>
      <c r="G372" s="226"/>
      <c r="H372" s="226"/>
      <c r="I372" s="226"/>
      <c r="J372" s="141" t="s">
        <v>379</v>
      </c>
      <c r="K372" s="142">
        <v>5</v>
      </c>
      <c r="L372" s="227">
        <v>0</v>
      </c>
      <c r="M372" s="226"/>
      <c r="N372" s="228">
        <f t="shared" si="15"/>
        <v>0</v>
      </c>
      <c r="O372" s="226"/>
      <c r="P372" s="226"/>
      <c r="Q372" s="226"/>
      <c r="R372" s="33"/>
      <c r="T372" s="143" t="s">
        <v>15</v>
      </c>
      <c r="U372" s="39" t="s">
        <v>37</v>
      </c>
      <c r="W372" s="144">
        <f t="shared" si="16"/>
        <v>0</v>
      </c>
      <c r="X372" s="144">
        <v>2.4240000000000001E-2</v>
      </c>
      <c r="Y372" s="144">
        <f t="shared" si="17"/>
        <v>0.1212</v>
      </c>
      <c r="Z372" s="144">
        <v>0</v>
      </c>
      <c r="AA372" s="145">
        <f t="shared" si="18"/>
        <v>0</v>
      </c>
      <c r="AR372" s="16" t="s">
        <v>135</v>
      </c>
      <c r="AT372" s="16" t="s">
        <v>131</v>
      </c>
      <c r="AU372" s="16" t="s">
        <v>94</v>
      </c>
      <c r="AY372" s="16" t="s">
        <v>130</v>
      </c>
      <c r="BE372" s="93">
        <f t="shared" si="19"/>
        <v>0</v>
      </c>
      <c r="BF372" s="93">
        <f t="shared" si="20"/>
        <v>0</v>
      </c>
      <c r="BG372" s="93">
        <f t="shared" si="21"/>
        <v>0</v>
      </c>
      <c r="BH372" s="93">
        <f t="shared" si="22"/>
        <v>0</v>
      </c>
      <c r="BI372" s="93">
        <f t="shared" si="23"/>
        <v>0</v>
      </c>
      <c r="BJ372" s="16" t="s">
        <v>17</v>
      </c>
      <c r="BK372" s="93">
        <f t="shared" si="24"/>
        <v>0</v>
      </c>
      <c r="BL372" s="16" t="s">
        <v>135</v>
      </c>
      <c r="BM372" s="16" t="s">
        <v>644</v>
      </c>
    </row>
    <row r="373" spans="2:65" s="1" customFormat="1" ht="31.5" customHeight="1" x14ac:dyDescent="0.3">
      <c r="B373" s="32"/>
      <c r="C373" s="139" t="s">
        <v>23</v>
      </c>
      <c r="D373" s="139" t="s">
        <v>131</v>
      </c>
      <c r="E373" s="140" t="s">
        <v>645</v>
      </c>
      <c r="F373" s="225" t="s">
        <v>646</v>
      </c>
      <c r="G373" s="226"/>
      <c r="H373" s="226"/>
      <c r="I373" s="226"/>
      <c r="J373" s="141" t="s">
        <v>379</v>
      </c>
      <c r="K373" s="142">
        <v>2</v>
      </c>
      <c r="L373" s="227">
        <v>0</v>
      </c>
      <c r="M373" s="226"/>
      <c r="N373" s="228">
        <f t="shared" si="15"/>
        <v>0</v>
      </c>
      <c r="O373" s="226"/>
      <c r="P373" s="226"/>
      <c r="Q373" s="226"/>
      <c r="R373" s="33"/>
      <c r="T373" s="143" t="s">
        <v>15</v>
      </c>
      <c r="U373" s="39" t="s">
        <v>37</v>
      </c>
      <c r="W373" s="144">
        <f t="shared" si="16"/>
        <v>0</v>
      </c>
      <c r="X373" s="144">
        <v>3.6360000000000003E-2</v>
      </c>
      <c r="Y373" s="144">
        <f t="shared" si="17"/>
        <v>7.2720000000000007E-2</v>
      </c>
      <c r="Z373" s="144">
        <v>0</v>
      </c>
      <c r="AA373" s="145">
        <f t="shared" si="18"/>
        <v>0</v>
      </c>
      <c r="AR373" s="16" t="s">
        <v>135</v>
      </c>
      <c r="AT373" s="16" t="s">
        <v>131</v>
      </c>
      <c r="AU373" s="16" t="s">
        <v>94</v>
      </c>
      <c r="AY373" s="16" t="s">
        <v>130</v>
      </c>
      <c r="BE373" s="93">
        <f t="shared" si="19"/>
        <v>0</v>
      </c>
      <c r="BF373" s="93">
        <f t="shared" si="20"/>
        <v>0</v>
      </c>
      <c r="BG373" s="93">
        <f t="shared" si="21"/>
        <v>0</v>
      </c>
      <c r="BH373" s="93">
        <f t="shared" si="22"/>
        <v>0</v>
      </c>
      <c r="BI373" s="93">
        <f t="shared" si="23"/>
        <v>0</v>
      </c>
      <c r="BJ373" s="16" t="s">
        <v>17</v>
      </c>
      <c r="BK373" s="93">
        <f t="shared" si="24"/>
        <v>0</v>
      </c>
      <c r="BL373" s="16" t="s">
        <v>135</v>
      </c>
      <c r="BM373" s="16" t="s">
        <v>647</v>
      </c>
    </row>
    <row r="374" spans="2:65" s="1" customFormat="1" ht="31.5" customHeight="1" x14ac:dyDescent="0.3">
      <c r="B374" s="32"/>
      <c r="C374" s="139" t="s">
        <v>648</v>
      </c>
      <c r="D374" s="139" t="s">
        <v>131</v>
      </c>
      <c r="E374" s="140" t="s">
        <v>649</v>
      </c>
      <c r="F374" s="225" t="s">
        <v>650</v>
      </c>
      <c r="G374" s="226"/>
      <c r="H374" s="226"/>
      <c r="I374" s="226"/>
      <c r="J374" s="141" t="s">
        <v>379</v>
      </c>
      <c r="K374" s="142">
        <v>1</v>
      </c>
      <c r="L374" s="227">
        <v>0</v>
      </c>
      <c r="M374" s="226"/>
      <c r="N374" s="228">
        <f t="shared" si="15"/>
        <v>0</v>
      </c>
      <c r="O374" s="226"/>
      <c r="P374" s="226"/>
      <c r="Q374" s="226"/>
      <c r="R374" s="33"/>
      <c r="T374" s="143" t="s">
        <v>15</v>
      </c>
      <c r="U374" s="39" t="s">
        <v>37</v>
      </c>
      <c r="W374" s="144">
        <f t="shared" si="16"/>
        <v>0</v>
      </c>
      <c r="X374" s="144">
        <v>4.8480000000000002E-2</v>
      </c>
      <c r="Y374" s="144">
        <f t="shared" si="17"/>
        <v>4.8480000000000002E-2</v>
      </c>
      <c r="Z374" s="144">
        <v>0</v>
      </c>
      <c r="AA374" s="145">
        <f t="shared" si="18"/>
        <v>0</v>
      </c>
      <c r="AR374" s="16" t="s">
        <v>135</v>
      </c>
      <c r="AT374" s="16" t="s">
        <v>131</v>
      </c>
      <c r="AU374" s="16" t="s">
        <v>94</v>
      </c>
      <c r="AY374" s="16" t="s">
        <v>130</v>
      </c>
      <c r="BE374" s="93">
        <f t="shared" si="19"/>
        <v>0</v>
      </c>
      <c r="BF374" s="93">
        <f t="shared" si="20"/>
        <v>0</v>
      </c>
      <c r="BG374" s="93">
        <f t="shared" si="21"/>
        <v>0</v>
      </c>
      <c r="BH374" s="93">
        <f t="shared" si="22"/>
        <v>0</v>
      </c>
      <c r="BI374" s="93">
        <f t="shared" si="23"/>
        <v>0</v>
      </c>
      <c r="BJ374" s="16" t="s">
        <v>17</v>
      </c>
      <c r="BK374" s="93">
        <f t="shared" si="24"/>
        <v>0</v>
      </c>
      <c r="BL374" s="16" t="s">
        <v>135</v>
      </c>
      <c r="BM374" s="16" t="s">
        <v>651</v>
      </c>
    </row>
    <row r="375" spans="2:65" s="1" customFormat="1" ht="31.5" customHeight="1" x14ac:dyDescent="0.3">
      <c r="B375" s="32"/>
      <c r="C375" s="139" t="s">
        <v>652</v>
      </c>
      <c r="D375" s="139" t="s">
        <v>131</v>
      </c>
      <c r="E375" s="140" t="s">
        <v>653</v>
      </c>
      <c r="F375" s="225" t="s">
        <v>654</v>
      </c>
      <c r="G375" s="226"/>
      <c r="H375" s="226"/>
      <c r="I375" s="226"/>
      <c r="J375" s="141" t="s">
        <v>379</v>
      </c>
      <c r="K375" s="142">
        <v>6</v>
      </c>
      <c r="L375" s="227">
        <v>0</v>
      </c>
      <c r="M375" s="226"/>
      <c r="N375" s="228">
        <f t="shared" si="15"/>
        <v>0</v>
      </c>
      <c r="O375" s="226"/>
      <c r="P375" s="226"/>
      <c r="Q375" s="226"/>
      <c r="R375" s="33"/>
      <c r="T375" s="143" t="s">
        <v>15</v>
      </c>
      <c r="U375" s="39" t="s">
        <v>37</v>
      </c>
      <c r="W375" s="144">
        <f t="shared" si="16"/>
        <v>0</v>
      </c>
      <c r="X375" s="144">
        <v>0.11413</v>
      </c>
      <c r="Y375" s="144">
        <f t="shared" si="17"/>
        <v>0.68477999999999994</v>
      </c>
      <c r="Z375" s="144">
        <v>0</v>
      </c>
      <c r="AA375" s="145">
        <f t="shared" si="18"/>
        <v>0</v>
      </c>
      <c r="AR375" s="16" t="s">
        <v>135</v>
      </c>
      <c r="AT375" s="16" t="s">
        <v>131</v>
      </c>
      <c r="AU375" s="16" t="s">
        <v>94</v>
      </c>
      <c r="AY375" s="16" t="s">
        <v>130</v>
      </c>
      <c r="BE375" s="93">
        <f t="shared" si="19"/>
        <v>0</v>
      </c>
      <c r="BF375" s="93">
        <f t="shared" si="20"/>
        <v>0</v>
      </c>
      <c r="BG375" s="93">
        <f t="shared" si="21"/>
        <v>0</v>
      </c>
      <c r="BH375" s="93">
        <f t="shared" si="22"/>
        <v>0</v>
      </c>
      <c r="BI375" s="93">
        <f t="shared" si="23"/>
        <v>0</v>
      </c>
      <c r="BJ375" s="16" t="s">
        <v>17</v>
      </c>
      <c r="BK375" s="93">
        <f t="shared" si="24"/>
        <v>0</v>
      </c>
      <c r="BL375" s="16" t="s">
        <v>135</v>
      </c>
      <c r="BM375" s="16" t="s">
        <v>655</v>
      </c>
    </row>
    <row r="376" spans="2:65" s="1" customFormat="1" ht="31.5" customHeight="1" x14ac:dyDescent="0.3">
      <c r="B376" s="32"/>
      <c r="C376" s="139" t="s">
        <v>656</v>
      </c>
      <c r="D376" s="139" t="s">
        <v>131</v>
      </c>
      <c r="E376" s="140" t="s">
        <v>657</v>
      </c>
      <c r="F376" s="225" t="s">
        <v>658</v>
      </c>
      <c r="G376" s="226"/>
      <c r="H376" s="226"/>
      <c r="I376" s="226"/>
      <c r="J376" s="141" t="s">
        <v>379</v>
      </c>
      <c r="K376" s="142">
        <v>2</v>
      </c>
      <c r="L376" s="227">
        <v>0</v>
      </c>
      <c r="M376" s="226"/>
      <c r="N376" s="228">
        <f t="shared" si="15"/>
        <v>0</v>
      </c>
      <c r="O376" s="226"/>
      <c r="P376" s="226"/>
      <c r="Q376" s="226"/>
      <c r="R376" s="33"/>
      <c r="T376" s="143" t="s">
        <v>15</v>
      </c>
      <c r="U376" s="39" t="s">
        <v>37</v>
      </c>
      <c r="W376" s="144">
        <f t="shared" si="16"/>
        <v>0</v>
      </c>
      <c r="X376" s="144">
        <v>0.13635</v>
      </c>
      <c r="Y376" s="144">
        <f t="shared" si="17"/>
        <v>0.2727</v>
      </c>
      <c r="Z376" s="144">
        <v>0</v>
      </c>
      <c r="AA376" s="145">
        <f t="shared" si="18"/>
        <v>0</v>
      </c>
      <c r="AR376" s="16" t="s">
        <v>135</v>
      </c>
      <c r="AT376" s="16" t="s">
        <v>131</v>
      </c>
      <c r="AU376" s="16" t="s">
        <v>94</v>
      </c>
      <c r="AY376" s="16" t="s">
        <v>130</v>
      </c>
      <c r="BE376" s="93">
        <f t="shared" si="19"/>
        <v>0</v>
      </c>
      <c r="BF376" s="93">
        <f t="shared" si="20"/>
        <v>0</v>
      </c>
      <c r="BG376" s="93">
        <f t="shared" si="21"/>
        <v>0</v>
      </c>
      <c r="BH376" s="93">
        <f t="shared" si="22"/>
        <v>0</v>
      </c>
      <c r="BI376" s="93">
        <f t="shared" si="23"/>
        <v>0</v>
      </c>
      <c r="BJ376" s="16" t="s">
        <v>17</v>
      </c>
      <c r="BK376" s="93">
        <f t="shared" si="24"/>
        <v>0</v>
      </c>
      <c r="BL376" s="16" t="s">
        <v>135</v>
      </c>
      <c r="BM376" s="16" t="s">
        <v>659</v>
      </c>
    </row>
    <row r="377" spans="2:65" s="1" customFormat="1" ht="22.5" customHeight="1" x14ac:dyDescent="0.3">
      <c r="B377" s="32"/>
      <c r="C377" s="159" t="s">
        <v>660</v>
      </c>
      <c r="D377" s="159" t="s">
        <v>386</v>
      </c>
      <c r="E377" s="160" t="s">
        <v>661</v>
      </c>
      <c r="F377" s="234" t="s">
        <v>662</v>
      </c>
      <c r="G377" s="235"/>
      <c r="H377" s="235"/>
      <c r="I377" s="235"/>
      <c r="J377" s="161" t="s">
        <v>379</v>
      </c>
      <c r="K377" s="162">
        <v>2</v>
      </c>
      <c r="L377" s="236">
        <v>0</v>
      </c>
      <c r="M377" s="235"/>
      <c r="N377" s="237">
        <f t="shared" si="15"/>
        <v>0</v>
      </c>
      <c r="O377" s="226"/>
      <c r="P377" s="226"/>
      <c r="Q377" s="226"/>
      <c r="R377" s="33"/>
      <c r="T377" s="143" t="s">
        <v>15</v>
      </c>
      <c r="U377" s="39" t="s">
        <v>37</v>
      </c>
      <c r="W377" s="144">
        <f t="shared" si="16"/>
        <v>0</v>
      </c>
      <c r="X377" s="144">
        <v>1.1000000000000001E-3</v>
      </c>
      <c r="Y377" s="144">
        <f t="shared" si="17"/>
        <v>2.2000000000000001E-3</v>
      </c>
      <c r="Z377" s="144">
        <v>0</v>
      </c>
      <c r="AA377" s="145">
        <f t="shared" si="18"/>
        <v>0</v>
      </c>
      <c r="AR377" s="16" t="s">
        <v>183</v>
      </c>
      <c r="AT377" s="16" t="s">
        <v>386</v>
      </c>
      <c r="AU377" s="16" t="s">
        <v>94</v>
      </c>
      <c r="AY377" s="16" t="s">
        <v>130</v>
      </c>
      <c r="BE377" s="93">
        <f t="shared" si="19"/>
        <v>0</v>
      </c>
      <c r="BF377" s="93">
        <f t="shared" si="20"/>
        <v>0</v>
      </c>
      <c r="BG377" s="93">
        <f t="shared" si="21"/>
        <v>0</v>
      </c>
      <c r="BH377" s="93">
        <f t="shared" si="22"/>
        <v>0</v>
      </c>
      <c r="BI377" s="93">
        <f t="shared" si="23"/>
        <v>0</v>
      </c>
      <c r="BJ377" s="16" t="s">
        <v>17</v>
      </c>
      <c r="BK377" s="93">
        <f t="shared" si="24"/>
        <v>0</v>
      </c>
      <c r="BL377" s="16" t="s">
        <v>135</v>
      </c>
      <c r="BM377" s="16" t="s">
        <v>663</v>
      </c>
    </row>
    <row r="378" spans="2:65" s="1" customFormat="1" ht="22.5" customHeight="1" x14ac:dyDescent="0.3">
      <c r="B378" s="32"/>
      <c r="C378" s="159" t="s">
        <v>664</v>
      </c>
      <c r="D378" s="159" t="s">
        <v>386</v>
      </c>
      <c r="E378" s="160" t="s">
        <v>665</v>
      </c>
      <c r="F378" s="234" t="s">
        <v>666</v>
      </c>
      <c r="G378" s="235"/>
      <c r="H378" s="235"/>
      <c r="I378" s="235"/>
      <c r="J378" s="161" t="s">
        <v>379</v>
      </c>
      <c r="K378" s="162">
        <v>2</v>
      </c>
      <c r="L378" s="236">
        <v>0</v>
      </c>
      <c r="M378" s="235"/>
      <c r="N378" s="237">
        <f t="shared" ref="N378:N393" si="25">ROUND(L378*K378,2)</f>
        <v>0</v>
      </c>
      <c r="O378" s="226"/>
      <c r="P378" s="226"/>
      <c r="Q378" s="226"/>
      <c r="R378" s="33"/>
      <c r="T378" s="143" t="s">
        <v>15</v>
      </c>
      <c r="U378" s="39" t="s">
        <v>37</v>
      </c>
      <c r="W378" s="144">
        <f t="shared" ref="W378:W393" si="26">V378*K378</f>
        <v>0</v>
      </c>
      <c r="X378" s="144">
        <v>2E-3</v>
      </c>
      <c r="Y378" s="144">
        <f t="shared" ref="Y378:Y393" si="27">X378*K378</f>
        <v>4.0000000000000001E-3</v>
      </c>
      <c r="Z378" s="144">
        <v>0</v>
      </c>
      <c r="AA378" s="145">
        <f t="shared" ref="AA378:AA393" si="28">Z378*K378</f>
        <v>0</v>
      </c>
      <c r="AR378" s="16" t="s">
        <v>183</v>
      </c>
      <c r="AT378" s="16" t="s">
        <v>386</v>
      </c>
      <c r="AU378" s="16" t="s">
        <v>94</v>
      </c>
      <c r="AY378" s="16" t="s">
        <v>130</v>
      </c>
      <c r="BE378" s="93">
        <f t="shared" ref="BE378:BE393" si="29">IF(U378="základní",N378,0)</f>
        <v>0</v>
      </c>
      <c r="BF378" s="93">
        <f t="shared" ref="BF378:BF393" si="30">IF(U378="snížená",N378,0)</f>
        <v>0</v>
      </c>
      <c r="BG378" s="93">
        <f t="shared" ref="BG378:BG393" si="31">IF(U378="zákl. přenesená",N378,0)</f>
        <v>0</v>
      </c>
      <c r="BH378" s="93">
        <f t="shared" ref="BH378:BH393" si="32">IF(U378="sníž. přenesená",N378,0)</f>
        <v>0</v>
      </c>
      <c r="BI378" s="93">
        <f t="shared" ref="BI378:BI393" si="33">IF(U378="nulová",N378,0)</f>
        <v>0</v>
      </c>
      <c r="BJ378" s="16" t="s">
        <v>17</v>
      </c>
      <c r="BK378" s="93">
        <f t="shared" ref="BK378:BK393" si="34">ROUND(L378*K378,2)</f>
        <v>0</v>
      </c>
      <c r="BL378" s="16" t="s">
        <v>135</v>
      </c>
      <c r="BM378" s="16" t="s">
        <v>667</v>
      </c>
    </row>
    <row r="379" spans="2:65" s="1" customFormat="1" ht="31.5" customHeight="1" x14ac:dyDescent="0.3">
      <c r="B379" s="32"/>
      <c r="C379" s="139" t="s">
        <v>668</v>
      </c>
      <c r="D379" s="139" t="s">
        <v>131</v>
      </c>
      <c r="E379" s="140" t="s">
        <v>669</v>
      </c>
      <c r="F379" s="225" t="s">
        <v>670</v>
      </c>
      <c r="G379" s="226"/>
      <c r="H379" s="226"/>
      <c r="I379" s="226"/>
      <c r="J379" s="141" t="s">
        <v>379</v>
      </c>
      <c r="K379" s="142">
        <v>7</v>
      </c>
      <c r="L379" s="227">
        <v>0</v>
      </c>
      <c r="M379" s="226"/>
      <c r="N379" s="228">
        <f t="shared" si="25"/>
        <v>0</v>
      </c>
      <c r="O379" s="226"/>
      <c r="P379" s="226"/>
      <c r="Q379" s="226"/>
      <c r="R379" s="33"/>
      <c r="T379" s="143" t="s">
        <v>15</v>
      </c>
      <c r="U379" s="39" t="s">
        <v>37</v>
      </c>
      <c r="W379" s="144">
        <f t="shared" si="26"/>
        <v>0</v>
      </c>
      <c r="X379" s="144">
        <v>2.0699999999999998E-3</v>
      </c>
      <c r="Y379" s="144">
        <f t="shared" si="27"/>
        <v>1.4489999999999999E-2</v>
      </c>
      <c r="Z379" s="144">
        <v>0</v>
      </c>
      <c r="AA379" s="145">
        <f t="shared" si="28"/>
        <v>0</v>
      </c>
      <c r="AR379" s="16" t="s">
        <v>135</v>
      </c>
      <c r="AT379" s="16" t="s">
        <v>131</v>
      </c>
      <c r="AU379" s="16" t="s">
        <v>94</v>
      </c>
      <c r="AY379" s="16" t="s">
        <v>130</v>
      </c>
      <c r="BE379" s="93">
        <f t="shared" si="29"/>
        <v>0</v>
      </c>
      <c r="BF379" s="93">
        <f t="shared" si="30"/>
        <v>0</v>
      </c>
      <c r="BG379" s="93">
        <f t="shared" si="31"/>
        <v>0</v>
      </c>
      <c r="BH379" s="93">
        <f t="shared" si="32"/>
        <v>0</v>
      </c>
      <c r="BI379" s="93">
        <f t="shared" si="33"/>
        <v>0</v>
      </c>
      <c r="BJ379" s="16" t="s">
        <v>17</v>
      </c>
      <c r="BK379" s="93">
        <f t="shared" si="34"/>
        <v>0</v>
      </c>
      <c r="BL379" s="16" t="s">
        <v>135</v>
      </c>
      <c r="BM379" s="16" t="s">
        <v>671</v>
      </c>
    </row>
    <row r="380" spans="2:65" s="1" customFormat="1" ht="31.5" customHeight="1" x14ac:dyDescent="0.3">
      <c r="B380" s="32"/>
      <c r="C380" s="139" t="s">
        <v>672</v>
      </c>
      <c r="D380" s="139" t="s">
        <v>131</v>
      </c>
      <c r="E380" s="140" t="s">
        <v>673</v>
      </c>
      <c r="F380" s="225" t="s">
        <v>674</v>
      </c>
      <c r="G380" s="226"/>
      <c r="H380" s="226"/>
      <c r="I380" s="226"/>
      <c r="J380" s="141" t="s">
        <v>379</v>
      </c>
      <c r="K380" s="142">
        <v>5</v>
      </c>
      <c r="L380" s="227">
        <v>0</v>
      </c>
      <c r="M380" s="226"/>
      <c r="N380" s="228">
        <f t="shared" si="25"/>
        <v>0</v>
      </c>
      <c r="O380" s="226"/>
      <c r="P380" s="226"/>
      <c r="Q380" s="226"/>
      <c r="R380" s="33"/>
      <c r="T380" s="143" t="s">
        <v>15</v>
      </c>
      <c r="U380" s="39" t="s">
        <v>37</v>
      </c>
      <c r="W380" s="144">
        <f t="shared" si="26"/>
        <v>0</v>
      </c>
      <c r="X380" s="144">
        <v>0.34089999999999998</v>
      </c>
      <c r="Y380" s="144">
        <f t="shared" si="27"/>
        <v>1.7044999999999999</v>
      </c>
      <c r="Z380" s="144">
        <v>0</v>
      </c>
      <c r="AA380" s="145">
        <f t="shared" si="28"/>
        <v>0</v>
      </c>
      <c r="AR380" s="16" t="s">
        <v>135</v>
      </c>
      <c r="AT380" s="16" t="s">
        <v>131</v>
      </c>
      <c r="AU380" s="16" t="s">
        <v>94</v>
      </c>
      <c r="AY380" s="16" t="s">
        <v>130</v>
      </c>
      <c r="BE380" s="93">
        <f t="shared" si="29"/>
        <v>0</v>
      </c>
      <c r="BF380" s="93">
        <f t="shared" si="30"/>
        <v>0</v>
      </c>
      <c r="BG380" s="93">
        <f t="shared" si="31"/>
        <v>0</v>
      </c>
      <c r="BH380" s="93">
        <f t="shared" si="32"/>
        <v>0</v>
      </c>
      <c r="BI380" s="93">
        <f t="shared" si="33"/>
        <v>0</v>
      </c>
      <c r="BJ380" s="16" t="s">
        <v>17</v>
      </c>
      <c r="BK380" s="93">
        <f t="shared" si="34"/>
        <v>0</v>
      </c>
      <c r="BL380" s="16" t="s">
        <v>135</v>
      </c>
      <c r="BM380" s="16" t="s">
        <v>675</v>
      </c>
    </row>
    <row r="381" spans="2:65" s="1" customFormat="1" ht="31.5" customHeight="1" x14ac:dyDescent="0.3">
      <c r="B381" s="32"/>
      <c r="C381" s="159" t="s">
        <v>676</v>
      </c>
      <c r="D381" s="159" t="s">
        <v>386</v>
      </c>
      <c r="E381" s="160" t="s">
        <v>677</v>
      </c>
      <c r="F381" s="234" t="s">
        <v>678</v>
      </c>
      <c r="G381" s="235"/>
      <c r="H381" s="235"/>
      <c r="I381" s="235"/>
      <c r="J381" s="161" t="s">
        <v>379</v>
      </c>
      <c r="K381" s="162">
        <v>6</v>
      </c>
      <c r="L381" s="236">
        <v>0</v>
      </c>
      <c r="M381" s="235"/>
      <c r="N381" s="237">
        <f t="shared" si="25"/>
        <v>0</v>
      </c>
      <c r="O381" s="226"/>
      <c r="P381" s="226"/>
      <c r="Q381" s="226"/>
      <c r="R381" s="33"/>
      <c r="T381" s="143" t="s">
        <v>15</v>
      </c>
      <c r="U381" s="39" t="s">
        <v>37</v>
      </c>
      <c r="W381" s="144">
        <f t="shared" si="26"/>
        <v>0</v>
      </c>
      <c r="X381" s="144">
        <v>0.08</v>
      </c>
      <c r="Y381" s="144">
        <f t="shared" si="27"/>
        <v>0.48</v>
      </c>
      <c r="Z381" s="144">
        <v>0</v>
      </c>
      <c r="AA381" s="145">
        <f t="shared" si="28"/>
        <v>0</v>
      </c>
      <c r="AR381" s="16" t="s">
        <v>183</v>
      </c>
      <c r="AT381" s="16" t="s">
        <v>386</v>
      </c>
      <c r="AU381" s="16" t="s">
        <v>94</v>
      </c>
      <c r="AY381" s="16" t="s">
        <v>130</v>
      </c>
      <c r="BE381" s="93">
        <f t="shared" si="29"/>
        <v>0</v>
      </c>
      <c r="BF381" s="93">
        <f t="shared" si="30"/>
        <v>0</v>
      </c>
      <c r="BG381" s="93">
        <f t="shared" si="31"/>
        <v>0</v>
      </c>
      <c r="BH381" s="93">
        <f t="shared" si="32"/>
        <v>0</v>
      </c>
      <c r="BI381" s="93">
        <f t="shared" si="33"/>
        <v>0</v>
      </c>
      <c r="BJ381" s="16" t="s">
        <v>17</v>
      </c>
      <c r="BK381" s="93">
        <f t="shared" si="34"/>
        <v>0</v>
      </c>
      <c r="BL381" s="16" t="s">
        <v>135</v>
      </c>
      <c r="BM381" s="16" t="s">
        <v>679</v>
      </c>
    </row>
    <row r="382" spans="2:65" s="1" customFormat="1" ht="31.5" customHeight="1" x14ac:dyDescent="0.3">
      <c r="B382" s="32"/>
      <c r="C382" s="159" t="s">
        <v>680</v>
      </c>
      <c r="D382" s="159" t="s">
        <v>386</v>
      </c>
      <c r="E382" s="160" t="s">
        <v>681</v>
      </c>
      <c r="F382" s="234" t="s">
        <v>682</v>
      </c>
      <c r="G382" s="235"/>
      <c r="H382" s="235"/>
      <c r="I382" s="235"/>
      <c r="J382" s="161" t="s">
        <v>379</v>
      </c>
      <c r="K382" s="162">
        <v>5</v>
      </c>
      <c r="L382" s="236">
        <v>0</v>
      </c>
      <c r="M382" s="235"/>
      <c r="N382" s="237">
        <f t="shared" si="25"/>
        <v>0</v>
      </c>
      <c r="O382" s="226"/>
      <c r="P382" s="226"/>
      <c r="Q382" s="226"/>
      <c r="R382" s="33"/>
      <c r="T382" s="143" t="s">
        <v>15</v>
      </c>
      <c r="U382" s="39" t="s">
        <v>37</v>
      </c>
      <c r="W382" s="144">
        <f t="shared" si="26"/>
        <v>0</v>
      </c>
      <c r="X382" s="144">
        <v>5.8000000000000003E-2</v>
      </c>
      <c r="Y382" s="144">
        <f t="shared" si="27"/>
        <v>0.29000000000000004</v>
      </c>
      <c r="Z382" s="144">
        <v>0</v>
      </c>
      <c r="AA382" s="145">
        <f t="shared" si="28"/>
        <v>0</v>
      </c>
      <c r="AR382" s="16" t="s">
        <v>183</v>
      </c>
      <c r="AT382" s="16" t="s">
        <v>386</v>
      </c>
      <c r="AU382" s="16" t="s">
        <v>94</v>
      </c>
      <c r="AY382" s="16" t="s">
        <v>130</v>
      </c>
      <c r="BE382" s="93">
        <f t="shared" si="29"/>
        <v>0</v>
      </c>
      <c r="BF382" s="93">
        <f t="shared" si="30"/>
        <v>0</v>
      </c>
      <c r="BG382" s="93">
        <f t="shared" si="31"/>
        <v>0</v>
      </c>
      <c r="BH382" s="93">
        <f t="shared" si="32"/>
        <v>0</v>
      </c>
      <c r="BI382" s="93">
        <f t="shared" si="33"/>
        <v>0</v>
      </c>
      <c r="BJ382" s="16" t="s">
        <v>17</v>
      </c>
      <c r="BK382" s="93">
        <f t="shared" si="34"/>
        <v>0</v>
      </c>
      <c r="BL382" s="16" t="s">
        <v>135</v>
      </c>
      <c r="BM382" s="16" t="s">
        <v>683</v>
      </c>
    </row>
    <row r="383" spans="2:65" s="1" customFormat="1" ht="31.5" customHeight="1" x14ac:dyDescent="0.3">
      <c r="B383" s="32"/>
      <c r="C383" s="159" t="s">
        <v>684</v>
      </c>
      <c r="D383" s="159" t="s">
        <v>386</v>
      </c>
      <c r="E383" s="160" t="s">
        <v>685</v>
      </c>
      <c r="F383" s="234" t="s">
        <v>686</v>
      </c>
      <c r="G383" s="235"/>
      <c r="H383" s="235"/>
      <c r="I383" s="235"/>
      <c r="J383" s="161" t="s">
        <v>379</v>
      </c>
      <c r="K383" s="162">
        <v>5</v>
      </c>
      <c r="L383" s="236">
        <v>0</v>
      </c>
      <c r="M383" s="235"/>
      <c r="N383" s="237">
        <f t="shared" si="25"/>
        <v>0</v>
      </c>
      <c r="O383" s="226"/>
      <c r="P383" s="226"/>
      <c r="Q383" s="226"/>
      <c r="R383" s="33"/>
      <c r="T383" s="143" t="s">
        <v>15</v>
      </c>
      <c r="U383" s="39" t="s">
        <v>37</v>
      </c>
      <c r="W383" s="144">
        <f t="shared" si="26"/>
        <v>0</v>
      </c>
      <c r="X383" s="144">
        <v>7.1999999999999995E-2</v>
      </c>
      <c r="Y383" s="144">
        <f t="shared" si="27"/>
        <v>0.36</v>
      </c>
      <c r="Z383" s="144">
        <v>0</v>
      </c>
      <c r="AA383" s="145">
        <f t="shared" si="28"/>
        <v>0</v>
      </c>
      <c r="AR383" s="16" t="s">
        <v>183</v>
      </c>
      <c r="AT383" s="16" t="s">
        <v>386</v>
      </c>
      <c r="AU383" s="16" t="s">
        <v>94</v>
      </c>
      <c r="AY383" s="16" t="s">
        <v>130</v>
      </c>
      <c r="BE383" s="93">
        <f t="shared" si="29"/>
        <v>0</v>
      </c>
      <c r="BF383" s="93">
        <f t="shared" si="30"/>
        <v>0</v>
      </c>
      <c r="BG383" s="93">
        <f t="shared" si="31"/>
        <v>0</v>
      </c>
      <c r="BH383" s="93">
        <f t="shared" si="32"/>
        <v>0</v>
      </c>
      <c r="BI383" s="93">
        <f t="shared" si="33"/>
        <v>0</v>
      </c>
      <c r="BJ383" s="16" t="s">
        <v>17</v>
      </c>
      <c r="BK383" s="93">
        <f t="shared" si="34"/>
        <v>0</v>
      </c>
      <c r="BL383" s="16" t="s">
        <v>135</v>
      </c>
      <c r="BM383" s="16" t="s">
        <v>687</v>
      </c>
    </row>
    <row r="384" spans="2:65" s="1" customFormat="1" ht="31.5" customHeight="1" x14ac:dyDescent="0.3">
      <c r="B384" s="32"/>
      <c r="C384" s="159" t="s">
        <v>688</v>
      </c>
      <c r="D384" s="159" t="s">
        <v>386</v>
      </c>
      <c r="E384" s="160" t="s">
        <v>689</v>
      </c>
      <c r="F384" s="234" t="s">
        <v>690</v>
      </c>
      <c r="G384" s="235"/>
      <c r="H384" s="235"/>
      <c r="I384" s="235"/>
      <c r="J384" s="161" t="s">
        <v>379</v>
      </c>
      <c r="K384" s="162">
        <v>5</v>
      </c>
      <c r="L384" s="236">
        <v>0</v>
      </c>
      <c r="M384" s="235"/>
      <c r="N384" s="237">
        <f t="shared" si="25"/>
        <v>0</v>
      </c>
      <c r="O384" s="226"/>
      <c r="P384" s="226"/>
      <c r="Q384" s="226"/>
      <c r="R384" s="33"/>
      <c r="T384" s="143" t="s">
        <v>15</v>
      </c>
      <c r="U384" s="39" t="s">
        <v>37</v>
      </c>
      <c r="W384" s="144">
        <f t="shared" si="26"/>
        <v>0</v>
      </c>
      <c r="X384" s="144">
        <v>2.7E-2</v>
      </c>
      <c r="Y384" s="144">
        <f t="shared" si="27"/>
        <v>0.13500000000000001</v>
      </c>
      <c r="Z384" s="144">
        <v>0</v>
      </c>
      <c r="AA384" s="145">
        <f t="shared" si="28"/>
        <v>0</v>
      </c>
      <c r="AR384" s="16" t="s">
        <v>183</v>
      </c>
      <c r="AT384" s="16" t="s">
        <v>386</v>
      </c>
      <c r="AU384" s="16" t="s">
        <v>94</v>
      </c>
      <c r="AY384" s="16" t="s">
        <v>130</v>
      </c>
      <c r="BE384" s="93">
        <f t="shared" si="29"/>
        <v>0</v>
      </c>
      <c r="BF384" s="93">
        <f t="shared" si="30"/>
        <v>0</v>
      </c>
      <c r="BG384" s="93">
        <f t="shared" si="31"/>
        <v>0</v>
      </c>
      <c r="BH384" s="93">
        <f t="shared" si="32"/>
        <v>0</v>
      </c>
      <c r="BI384" s="93">
        <f t="shared" si="33"/>
        <v>0</v>
      </c>
      <c r="BJ384" s="16" t="s">
        <v>17</v>
      </c>
      <c r="BK384" s="93">
        <f t="shared" si="34"/>
        <v>0</v>
      </c>
      <c r="BL384" s="16" t="s">
        <v>135</v>
      </c>
      <c r="BM384" s="16" t="s">
        <v>691</v>
      </c>
    </row>
    <row r="385" spans="2:65" s="1" customFormat="1" ht="22.5" customHeight="1" x14ac:dyDescent="0.3">
      <c r="B385" s="32"/>
      <c r="C385" s="159" t="s">
        <v>692</v>
      </c>
      <c r="D385" s="159" t="s">
        <v>386</v>
      </c>
      <c r="E385" s="160" t="s">
        <v>693</v>
      </c>
      <c r="F385" s="234" t="s">
        <v>694</v>
      </c>
      <c r="G385" s="235"/>
      <c r="H385" s="235"/>
      <c r="I385" s="235"/>
      <c r="J385" s="161" t="s">
        <v>379</v>
      </c>
      <c r="K385" s="162">
        <v>5</v>
      </c>
      <c r="L385" s="236">
        <v>0</v>
      </c>
      <c r="M385" s="235"/>
      <c r="N385" s="237">
        <f t="shared" si="25"/>
        <v>0</v>
      </c>
      <c r="O385" s="226"/>
      <c r="P385" s="226"/>
      <c r="Q385" s="226"/>
      <c r="R385" s="33"/>
      <c r="T385" s="143" t="s">
        <v>15</v>
      </c>
      <c r="U385" s="39" t="s">
        <v>37</v>
      </c>
      <c r="W385" s="144">
        <f t="shared" si="26"/>
        <v>0</v>
      </c>
      <c r="X385" s="144">
        <v>4.2999999999999997E-2</v>
      </c>
      <c r="Y385" s="144">
        <f t="shared" si="27"/>
        <v>0.21499999999999997</v>
      </c>
      <c r="Z385" s="144">
        <v>0</v>
      </c>
      <c r="AA385" s="145">
        <f t="shared" si="28"/>
        <v>0</v>
      </c>
      <c r="AR385" s="16" t="s">
        <v>183</v>
      </c>
      <c r="AT385" s="16" t="s">
        <v>386</v>
      </c>
      <c r="AU385" s="16" t="s">
        <v>94</v>
      </c>
      <c r="AY385" s="16" t="s">
        <v>130</v>
      </c>
      <c r="BE385" s="93">
        <f t="shared" si="29"/>
        <v>0</v>
      </c>
      <c r="BF385" s="93">
        <f t="shared" si="30"/>
        <v>0</v>
      </c>
      <c r="BG385" s="93">
        <f t="shared" si="31"/>
        <v>0</v>
      </c>
      <c r="BH385" s="93">
        <f t="shared" si="32"/>
        <v>0</v>
      </c>
      <c r="BI385" s="93">
        <f t="shared" si="33"/>
        <v>0</v>
      </c>
      <c r="BJ385" s="16" t="s">
        <v>17</v>
      </c>
      <c r="BK385" s="93">
        <f t="shared" si="34"/>
        <v>0</v>
      </c>
      <c r="BL385" s="16" t="s">
        <v>135</v>
      </c>
      <c r="BM385" s="16" t="s">
        <v>695</v>
      </c>
    </row>
    <row r="386" spans="2:65" s="1" customFormat="1" ht="31.5" customHeight="1" x14ac:dyDescent="0.3">
      <c r="B386" s="32"/>
      <c r="C386" s="159" t="s">
        <v>696</v>
      </c>
      <c r="D386" s="159" t="s">
        <v>386</v>
      </c>
      <c r="E386" s="160" t="s">
        <v>697</v>
      </c>
      <c r="F386" s="234" t="s">
        <v>698</v>
      </c>
      <c r="G386" s="235"/>
      <c r="H386" s="235"/>
      <c r="I386" s="235"/>
      <c r="J386" s="161" t="s">
        <v>379</v>
      </c>
      <c r="K386" s="162">
        <v>5</v>
      </c>
      <c r="L386" s="236">
        <v>0</v>
      </c>
      <c r="M386" s="235"/>
      <c r="N386" s="237">
        <f t="shared" si="25"/>
        <v>0</v>
      </c>
      <c r="O386" s="226"/>
      <c r="P386" s="226"/>
      <c r="Q386" s="226"/>
      <c r="R386" s="33"/>
      <c r="T386" s="143" t="s">
        <v>15</v>
      </c>
      <c r="U386" s="39" t="s">
        <v>37</v>
      </c>
      <c r="W386" s="144">
        <f t="shared" si="26"/>
        <v>0</v>
      </c>
      <c r="X386" s="144">
        <v>4.0000000000000001E-3</v>
      </c>
      <c r="Y386" s="144">
        <f t="shared" si="27"/>
        <v>0.02</v>
      </c>
      <c r="Z386" s="144">
        <v>0</v>
      </c>
      <c r="AA386" s="145">
        <f t="shared" si="28"/>
        <v>0</v>
      </c>
      <c r="AR386" s="16" t="s">
        <v>183</v>
      </c>
      <c r="AT386" s="16" t="s">
        <v>386</v>
      </c>
      <c r="AU386" s="16" t="s">
        <v>94</v>
      </c>
      <c r="AY386" s="16" t="s">
        <v>130</v>
      </c>
      <c r="BE386" s="93">
        <f t="shared" si="29"/>
        <v>0</v>
      </c>
      <c r="BF386" s="93">
        <f t="shared" si="30"/>
        <v>0</v>
      </c>
      <c r="BG386" s="93">
        <f t="shared" si="31"/>
        <v>0</v>
      </c>
      <c r="BH386" s="93">
        <f t="shared" si="32"/>
        <v>0</v>
      </c>
      <c r="BI386" s="93">
        <f t="shared" si="33"/>
        <v>0</v>
      </c>
      <c r="BJ386" s="16" t="s">
        <v>17</v>
      </c>
      <c r="BK386" s="93">
        <f t="shared" si="34"/>
        <v>0</v>
      </c>
      <c r="BL386" s="16" t="s">
        <v>135</v>
      </c>
      <c r="BM386" s="16" t="s">
        <v>699</v>
      </c>
    </row>
    <row r="387" spans="2:65" s="1" customFormat="1" ht="44.25" customHeight="1" x14ac:dyDescent="0.3">
      <c r="B387" s="32"/>
      <c r="C387" s="139" t="s">
        <v>700</v>
      </c>
      <c r="D387" s="139" t="s">
        <v>131</v>
      </c>
      <c r="E387" s="140" t="s">
        <v>701</v>
      </c>
      <c r="F387" s="225" t="s">
        <v>702</v>
      </c>
      <c r="G387" s="226"/>
      <c r="H387" s="226"/>
      <c r="I387" s="226"/>
      <c r="J387" s="141" t="s">
        <v>703</v>
      </c>
      <c r="K387" s="142">
        <v>1</v>
      </c>
      <c r="L387" s="227">
        <v>0</v>
      </c>
      <c r="M387" s="226"/>
      <c r="N387" s="228">
        <f t="shared" si="25"/>
        <v>0</v>
      </c>
      <c r="O387" s="226"/>
      <c r="P387" s="226"/>
      <c r="Q387" s="226"/>
      <c r="R387" s="33"/>
      <c r="T387" s="143" t="s">
        <v>15</v>
      </c>
      <c r="U387" s="39" t="s">
        <v>37</v>
      </c>
      <c r="W387" s="144">
        <f t="shared" si="26"/>
        <v>0</v>
      </c>
      <c r="X387" s="144">
        <v>15.82025</v>
      </c>
      <c r="Y387" s="144">
        <f t="shared" si="27"/>
        <v>15.82025</v>
      </c>
      <c r="Z387" s="144">
        <v>0</v>
      </c>
      <c r="AA387" s="145">
        <f t="shared" si="28"/>
        <v>0</v>
      </c>
      <c r="AR387" s="16" t="s">
        <v>135</v>
      </c>
      <c r="AT387" s="16" t="s">
        <v>131</v>
      </c>
      <c r="AU387" s="16" t="s">
        <v>94</v>
      </c>
      <c r="AY387" s="16" t="s">
        <v>130</v>
      </c>
      <c r="BE387" s="93">
        <f t="shared" si="29"/>
        <v>0</v>
      </c>
      <c r="BF387" s="93">
        <f t="shared" si="30"/>
        <v>0</v>
      </c>
      <c r="BG387" s="93">
        <f t="shared" si="31"/>
        <v>0</v>
      </c>
      <c r="BH387" s="93">
        <f t="shared" si="32"/>
        <v>0</v>
      </c>
      <c r="BI387" s="93">
        <f t="shared" si="33"/>
        <v>0</v>
      </c>
      <c r="BJ387" s="16" t="s">
        <v>17</v>
      </c>
      <c r="BK387" s="93">
        <f t="shared" si="34"/>
        <v>0</v>
      </c>
      <c r="BL387" s="16" t="s">
        <v>135</v>
      </c>
      <c r="BM387" s="16" t="s">
        <v>704</v>
      </c>
    </row>
    <row r="388" spans="2:65" s="1" customFormat="1" ht="22.5" customHeight="1" x14ac:dyDescent="0.3">
      <c r="B388" s="32"/>
      <c r="C388" s="139" t="s">
        <v>705</v>
      </c>
      <c r="D388" s="139" t="s">
        <v>131</v>
      </c>
      <c r="E388" s="140" t="s">
        <v>706</v>
      </c>
      <c r="F388" s="225" t="s">
        <v>707</v>
      </c>
      <c r="G388" s="226"/>
      <c r="H388" s="226"/>
      <c r="I388" s="226"/>
      <c r="J388" s="141" t="s">
        <v>175</v>
      </c>
      <c r="K388" s="142">
        <v>14.137</v>
      </c>
      <c r="L388" s="227">
        <v>0</v>
      </c>
      <c r="M388" s="226"/>
      <c r="N388" s="228">
        <f t="shared" si="25"/>
        <v>0</v>
      </c>
      <c r="O388" s="226"/>
      <c r="P388" s="226"/>
      <c r="Q388" s="226"/>
      <c r="R388" s="33"/>
      <c r="T388" s="143" t="s">
        <v>15</v>
      </c>
      <c r="U388" s="39" t="s">
        <v>37</v>
      </c>
      <c r="W388" s="144">
        <f t="shared" si="26"/>
        <v>0</v>
      </c>
      <c r="X388" s="144">
        <v>0.01</v>
      </c>
      <c r="Y388" s="144">
        <f t="shared" si="27"/>
        <v>0.14137</v>
      </c>
      <c r="Z388" s="144">
        <v>0</v>
      </c>
      <c r="AA388" s="145">
        <f t="shared" si="28"/>
        <v>0</v>
      </c>
      <c r="AR388" s="16" t="s">
        <v>135</v>
      </c>
      <c r="AT388" s="16" t="s">
        <v>131</v>
      </c>
      <c r="AU388" s="16" t="s">
        <v>94</v>
      </c>
      <c r="AY388" s="16" t="s">
        <v>130</v>
      </c>
      <c r="BE388" s="93">
        <f t="shared" si="29"/>
        <v>0</v>
      </c>
      <c r="BF388" s="93">
        <f t="shared" si="30"/>
        <v>0</v>
      </c>
      <c r="BG388" s="93">
        <f t="shared" si="31"/>
        <v>0</v>
      </c>
      <c r="BH388" s="93">
        <f t="shared" si="32"/>
        <v>0</v>
      </c>
      <c r="BI388" s="93">
        <f t="shared" si="33"/>
        <v>0</v>
      </c>
      <c r="BJ388" s="16" t="s">
        <v>17</v>
      </c>
      <c r="BK388" s="93">
        <f t="shared" si="34"/>
        <v>0</v>
      </c>
      <c r="BL388" s="16" t="s">
        <v>135</v>
      </c>
      <c r="BM388" s="16" t="s">
        <v>708</v>
      </c>
    </row>
    <row r="389" spans="2:65" s="1" customFormat="1" ht="31.5" customHeight="1" x14ac:dyDescent="0.3">
      <c r="B389" s="32"/>
      <c r="C389" s="139" t="s">
        <v>709</v>
      </c>
      <c r="D389" s="139" t="s">
        <v>131</v>
      </c>
      <c r="E389" s="140" t="s">
        <v>710</v>
      </c>
      <c r="F389" s="225" t="s">
        <v>711</v>
      </c>
      <c r="G389" s="226"/>
      <c r="H389" s="226"/>
      <c r="I389" s="226"/>
      <c r="J389" s="141" t="s">
        <v>379</v>
      </c>
      <c r="K389" s="142">
        <v>7</v>
      </c>
      <c r="L389" s="227">
        <v>0</v>
      </c>
      <c r="M389" s="226"/>
      <c r="N389" s="228">
        <f t="shared" si="25"/>
        <v>0</v>
      </c>
      <c r="O389" s="226"/>
      <c r="P389" s="226"/>
      <c r="Q389" s="226"/>
      <c r="R389" s="33"/>
      <c r="T389" s="143" t="s">
        <v>15</v>
      </c>
      <c r="U389" s="39" t="s">
        <v>37</v>
      </c>
      <c r="W389" s="144">
        <f t="shared" si="26"/>
        <v>0</v>
      </c>
      <c r="X389" s="144">
        <v>7.0200000000000002E-3</v>
      </c>
      <c r="Y389" s="144">
        <f t="shared" si="27"/>
        <v>4.9140000000000003E-2</v>
      </c>
      <c r="Z389" s="144">
        <v>0</v>
      </c>
      <c r="AA389" s="145">
        <f t="shared" si="28"/>
        <v>0</v>
      </c>
      <c r="AR389" s="16" t="s">
        <v>135</v>
      </c>
      <c r="AT389" s="16" t="s">
        <v>131</v>
      </c>
      <c r="AU389" s="16" t="s">
        <v>94</v>
      </c>
      <c r="AY389" s="16" t="s">
        <v>130</v>
      </c>
      <c r="BE389" s="93">
        <f t="shared" si="29"/>
        <v>0</v>
      </c>
      <c r="BF389" s="93">
        <f t="shared" si="30"/>
        <v>0</v>
      </c>
      <c r="BG389" s="93">
        <f t="shared" si="31"/>
        <v>0</v>
      </c>
      <c r="BH389" s="93">
        <f t="shared" si="32"/>
        <v>0</v>
      </c>
      <c r="BI389" s="93">
        <f t="shared" si="33"/>
        <v>0</v>
      </c>
      <c r="BJ389" s="16" t="s">
        <v>17</v>
      </c>
      <c r="BK389" s="93">
        <f t="shared" si="34"/>
        <v>0</v>
      </c>
      <c r="BL389" s="16" t="s">
        <v>135</v>
      </c>
      <c r="BM389" s="16" t="s">
        <v>712</v>
      </c>
    </row>
    <row r="390" spans="2:65" s="1" customFormat="1" ht="22.5" customHeight="1" x14ac:dyDescent="0.3">
      <c r="B390" s="32"/>
      <c r="C390" s="159" t="s">
        <v>713</v>
      </c>
      <c r="D390" s="159" t="s">
        <v>386</v>
      </c>
      <c r="E390" s="160" t="s">
        <v>714</v>
      </c>
      <c r="F390" s="234" t="s">
        <v>715</v>
      </c>
      <c r="G390" s="235"/>
      <c r="H390" s="235"/>
      <c r="I390" s="235"/>
      <c r="J390" s="161" t="s">
        <v>379</v>
      </c>
      <c r="K390" s="162">
        <v>7</v>
      </c>
      <c r="L390" s="236">
        <v>0</v>
      </c>
      <c r="M390" s="235"/>
      <c r="N390" s="237">
        <f t="shared" si="25"/>
        <v>0</v>
      </c>
      <c r="O390" s="226"/>
      <c r="P390" s="226"/>
      <c r="Q390" s="226"/>
      <c r="R390" s="33"/>
      <c r="T390" s="143" t="s">
        <v>15</v>
      </c>
      <c r="U390" s="39" t="s">
        <v>37</v>
      </c>
      <c r="W390" s="144">
        <f t="shared" si="26"/>
        <v>0</v>
      </c>
      <c r="X390" s="144">
        <v>2.1999999999999999E-2</v>
      </c>
      <c r="Y390" s="144">
        <f t="shared" si="27"/>
        <v>0.154</v>
      </c>
      <c r="Z390" s="144">
        <v>0</v>
      </c>
      <c r="AA390" s="145">
        <f t="shared" si="28"/>
        <v>0</v>
      </c>
      <c r="AR390" s="16" t="s">
        <v>183</v>
      </c>
      <c r="AT390" s="16" t="s">
        <v>386</v>
      </c>
      <c r="AU390" s="16" t="s">
        <v>94</v>
      </c>
      <c r="AY390" s="16" t="s">
        <v>130</v>
      </c>
      <c r="BE390" s="93">
        <f t="shared" si="29"/>
        <v>0</v>
      </c>
      <c r="BF390" s="93">
        <f t="shared" si="30"/>
        <v>0</v>
      </c>
      <c r="BG390" s="93">
        <f t="shared" si="31"/>
        <v>0</v>
      </c>
      <c r="BH390" s="93">
        <f t="shared" si="32"/>
        <v>0</v>
      </c>
      <c r="BI390" s="93">
        <f t="shared" si="33"/>
        <v>0</v>
      </c>
      <c r="BJ390" s="16" t="s">
        <v>17</v>
      </c>
      <c r="BK390" s="93">
        <f t="shared" si="34"/>
        <v>0</v>
      </c>
      <c r="BL390" s="16" t="s">
        <v>135</v>
      </c>
      <c r="BM390" s="16" t="s">
        <v>716</v>
      </c>
    </row>
    <row r="391" spans="2:65" s="1" customFormat="1" ht="31.5" customHeight="1" x14ac:dyDescent="0.3">
      <c r="B391" s="32"/>
      <c r="C391" s="139" t="s">
        <v>717</v>
      </c>
      <c r="D391" s="139" t="s">
        <v>131</v>
      </c>
      <c r="E391" s="140" t="s">
        <v>718</v>
      </c>
      <c r="F391" s="225" t="s">
        <v>719</v>
      </c>
      <c r="G391" s="226"/>
      <c r="H391" s="226"/>
      <c r="I391" s="226"/>
      <c r="J391" s="141" t="s">
        <v>379</v>
      </c>
      <c r="K391" s="142">
        <v>7</v>
      </c>
      <c r="L391" s="227">
        <v>0</v>
      </c>
      <c r="M391" s="226"/>
      <c r="N391" s="228">
        <f t="shared" si="25"/>
        <v>0</v>
      </c>
      <c r="O391" s="226"/>
      <c r="P391" s="226"/>
      <c r="Q391" s="226"/>
      <c r="R391" s="33"/>
      <c r="T391" s="143" t="s">
        <v>15</v>
      </c>
      <c r="U391" s="39" t="s">
        <v>37</v>
      </c>
      <c r="W391" s="144">
        <f t="shared" si="26"/>
        <v>0</v>
      </c>
      <c r="X391" s="144">
        <v>0</v>
      </c>
      <c r="Y391" s="144">
        <f t="shared" si="27"/>
        <v>0</v>
      </c>
      <c r="Z391" s="144">
        <v>0.1</v>
      </c>
      <c r="AA391" s="145">
        <f t="shared" si="28"/>
        <v>0.70000000000000007</v>
      </c>
      <c r="AR391" s="16" t="s">
        <v>135</v>
      </c>
      <c r="AT391" s="16" t="s">
        <v>131</v>
      </c>
      <c r="AU391" s="16" t="s">
        <v>94</v>
      </c>
      <c r="AY391" s="16" t="s">
        <v>130</v>
      </c>
      <c r="BE391" s="93">
        <f t="shared" si="29"/>
        <v>0</v>
      </c>
      <c r="BF391" s="93">
        <f t="shared" si="30"/>
        <v>0</v>
      </c>
      <c r="BG391" s="93">
        <f t="shared" si="31"/>
        <v>0</v>
      </c>
      <c r="BH391" s="93">
        <f t="shared" si="32"/>
        <v>0</v>
      </c>
      <c r="BI391" s="93">
        <f t="shared" si="33"/>
        <v>0</v>
      </c>
      <c r="BJ391" s="16" t="s">
        <v>17</v>
      </c>
      <c r="BK391" s="93">
        <f t="shared" si="34"/>
        <v>0</v>
      </c>
      <c r="BL391" s="16" t="s">
        <v>135</v>
      </c>
      <c r="BM391" s="16" t="s">
        <v>720</v>
      </c>
    </row>
    <row r="392" spans="2:65" s="1" customFormat="1" ht="31.5" customHeight="1" x14ac:dyDescent="0.3">
      <c r="B392" s="32"/>
      <c r="C392" s="139" t="s">
        <v>721</v>
      </c>
      <c r="D392" s="139" t="s">
        <v>131</v>
      </c>
      <c r="E392" s="140" t="s">
        <v>722</v>
      </c>
      <c r="F392" s="225" t="s">
        <v>723</v>
      </c>
      <c r="G392" s="226"/>
      <c r="H392" s="226"/>
      <c r="I392" s="226"/>
      <c r="J392" s="141" t="s">
        <v>379</v>
      </c>
      <c r="K392" s="142">
        <v>5</v>
      </c>
      <c r="L392" s="227">
        <v>0</v>
      </c>
      <c r="M392" s="226"/>
      <c r="N392" s="228">
        <f t="shared" si="25"/>
        <v>0</v>
      </c>
      <c r="O392" s="226"/>
      <c r="P392" s="226"/>
      <c r="Q392" s="226"/>
      <c r="R392" s="33"/>
      <c r="T392" s="143" t="s">
        <v>15</v>
      </c>
      <c r="U392" s="39" t="s">
        <v>37</v>
      </c>
      <c r="W392" s="144">
        <f t="shared" si="26"/>
        <v>0</v>
      </c>
      <c r="X392" s="144">
        <v>0</v>
      </c>
      <c r="Y392" s="144">
        <f t="shared" si="27"/>
        <v>0</v>
      </c>
      <c r="Z392" s="144">
        <v>0.1</v>
      </c>
      <c r="AA392" s="145">
        <f t="shared" si="28"/>
        <v>0.5</v>
      </c>
      <c r="AR392" s="16" t="s">
        <v>135</v>
      </c>
      <c r="AT392" s="16" t="s">
        <v>131</v>
      </c>
      <c r="AU392" s="16" t="s">
        <v>94</v>
      </c>
      <c r="AY392" s="16" t="s">
        <v>130</v>
      </c>
      <c r="BE392" s="93">
        <f t="shared" si="29"/>
        <v>0</v>
      </c>
      <c r="BF392" s="93">
        <f t="shared" si="30"/>
        <v>0</v>
      </c>
      <c r="BG392" s="93">
        <f t="shared" si="31"/>
        <v>0</v>
      </c>
      <c r="BH392" s="93">
        <f t="shared" si="32"/>
        <v>0</v>
      </c>
      <c r="BI392" s="93">
        <f t="shared" si="33"/>
        <v>0</v>
      </c>
      <c r="BJ392" s="16" t="s">
        <v>17</v>
      </c>
      <c r="BK392" s="93">
        <f t="shared" si="34"/>
        <v>0</v>
      </c>
      <c r="BL392" s="16" t="s">
        <v>135</v>
      </c>
      <c r="BM392" s="16" t="s">
        <v>724</v>
      </c>
    </row>
    <row r="393" spans="2:65" s="1" customFormat="1" ht="44.25" customHeight="1" x14ac:dyDescent="0.3">
      <c r="B393" s="32"/>
      <c r="C393" s="139" t="s">
        <v>725</v>
      </c>
      <c r="D393" s="139" t="s">
        <v>131</v>
      </c>
      <c r="E393" s="140" t="s">
        <v>726</v>
      </c>
      <c r="F393" s="225" t="s">
        <v>727</v>
      </c>
      <c r="G393" s="226"/>
      <c r="H393" s="226"/>
      <c r="I393" s="226"/>
      <c r="J393" s="141" t="s">
        <v>379</v>
      </c>
      <c r="K393" s="142">
        <v>5</v>
      </c>
      <c r="L393" s="227">
        <v>0</v>
      </c>
      <c r="M393" s="226"/>
      <c r="N393" s="228">
        <f t="shared" si="25"/>
        <v>0</v>
      </c>
      <c r="O393" s="226"/>
      <c r="P393" s="226"/>
      <c r="Q393" s="226"/>
      <c r="R393" s="33"/>
      <c r="T393" s="143" t="s">
        <v>15</v>
      </c>
      <c r="U393" s="39" t="s">
        <v>37</v>
      </c>
      <c r="W393" s="144">
        <f t="shared" si="26"/>
        <v>0</v>
      </c>
      <c r="X393" s="144">
        <v>2E-3</v>
      </c>
      <c r="Y393" s="144">
        <f t="shared" si="27"/>
        <v>0.01</v>
      </c>
      <c r="Z393" s="144">
        <v>0</v>
      </c>
      <c r="AA393" s="145">
        <f t="shared" si="28"/>
        <v>0</v>
      </c>
      <c r="AR393" s="16" t="s">
        <v>135</v>
      </c>
      <c r="AT393" s="16" t="s">
        <v>131</v>
      </c>
      <c r="AU393" s="16" t="s">
        <v>94</v>
      </c>
      <c r="AY393" s="16" t="s">
        <v>130</v>
      </c>
      <c r="BE393" s="93">
        <f t="shared" si="29"/>
        <v>0</v>
      </c>
      <c r="BF393" s="93">
        <f t="shared" si="30"/>
        <v>0</v>
      </c>
      <c r="BG393" s="93">
        <f t="shared" si="31"/>
        <v>0</v>
      </c>
      <c r="BH393" s="93">
        <f t="shared" si="32"/>
        <v>0</v>
      </c>
      <c r="BI393" s="93">
        <f t="shared" si="33"/>
        <v>0</v>
      </c>
      <c r="BJ393" s="16" t="s">
        <v>17</v>
      </c>
      <c r="BK393" s="93">
        <f t="shared" si="34"/>
        <v>0</v>
      </c>
      <c r="BL393" s="16" t="s">
        <v>135</v>
      </c>
      <c r="BM393" s="16" t="s">
        <v>728</v>
      </c>
    </row>
    <row r="394" spans="2:65" s="9" customFormat="1" ht="29.85" customHeight="1" x14ac:dyDescent="0.3">
      <c r="B394" s="129"/>
      <c r="D394" s="138" t="s">
        <v>107</v>
      </c>
      <c r="E394" s="138"/>
      <c r="F394" s="138"/>
      <c r="G394" s="138"/>
      <c r="H394" s="138"/>
      <c r="I394" s="138"/>
      <c r="J394" s="138"/>
      <c r="K394" s="138"/>
      <c r="L394" s="138"/>
      <c r="M394" s="138"/>
      <c r="N394" s="238">
        <f>BK394</f>
        <v>0</v>
      </c>
      <c r="O394" s="239"/>
      <c r="P394" s="239"/>
      <c r="Q394" s="239"/>
      <c r="R394" s="131"/>
      <c r="T394" s="132"/>
      <c r="W394" s="133">
        <f>W395</f>
        <v>0</v>
      </c>
      <c r="Y394" s="133">
        <f>Y395</f>
        <v>0</v>
      </c>
      <c r="AA394" s="134">
        <f>AA395</f>
        <v>0</v>
      </c>
      <c r="AR394" s="135" t="s">
        <v>17</v>
      </c>
      <c r="AT394" s="136" t="s">
        <v>71</v>
      </c>
      <c r="AU394" s="136" t="s">
        <v>17</v>
      </c>
      <c r="AY394" s="135" t="s">
        <v>130</v>
      </c>
      <c r="BK394" s="137">
        <f>BK395</f>
        <v>0</v>
      </c>
    </row>
    <row r="395" spans="2:65" s="1" customFormat="1" ht="31.5" customHeight="1" x14ac:dyDescent="0.3">
      <c r="B395" s="32"/>
      <c r="C395" s="139" t="s">
        <v>729</v>
      </c>
      <c r="D395" s="139" t="s">
        <v>131</v>
      </c>
      <c r="E395" s="140" t="s">
        <v>730</v>
      </c>
      <c r="F395" s="225" t="s">
        <v>731</v>
      </c>
      <c r="G395" s="226"/>
      <c r="H395" s="226"/>
      <c r="I395" s="226"/>
      <c r="J395" s="141" t="s">
        <v>358</v>
      </c>
      <c r="K395" s="142">
        <v>948.37</v>
      </c>
      <c r="L395" s="227">
        <v>0</v>
      </c>
      <c r="M395" s="226"/>
      <c r="N395" s="228">
        <f>ROUND(L395*K395,2)</f>
        <v>0</v>
      </c>
      <c r="O395" s="226"/>
      <c r="P395" s="226"/>
      <c r="Q395" s="226"/>
      <c r="R395" s="33"/>
      <c r="T395" s="143" t="s">
        <v>15</v>
      </c>
      <c r="U395" s="39" t="s">
        <v>37</v>
      </c>
      <c r="W395" s="144">
        <f>V395*K395</f>
        <v>0</v>
      </c>
      <c r="X395" s="144">
        <v>0</v>
      </c>
      <c r="Y395" s="144">
        <f>X395*K395</f>
        <v>0</v>
      </c>
      <c r="Z395" s="144">
        <v>0</v>
      </c>
      <c r="AA395" s="145">
        <f>Z395*K395</f>
        <v>0</v>
      </c>
      <c r="AR395" s="16" t="s">
        <v>135</v>
      </c>
      <c r="AT395" s="16" t="s">
        <v>131</v>
      </c>
      <c r="AU395" s="16" t="s">
        <v>94</v>
      </c>
      <c r="AY395" s="16" t="s">
        <v>130</v>
      </c>
      <c r="BE395" s="93">
        <f>IF(U395="základní",N395,0)</f>
        <v>0</v>
      </c>
      <c r="BF395" s="93">
        <f>IF(U395="snížená",N395,0)</f>
        <v>0</v>
      </c>
      <c r="BG395" s="93">
        <f>IF(U395="zákl. přenesená",N395,0)</f>
        <v>0</v>
      </c>
      <c r="BH395" s="93">
        <f>IF(U395="sníž. přenesená",N395,0)</f>
        <v>0</v>
      </c>
      <c r="BI395" s="93">
        <f>IF(U395="nulová",N395,0)</f>
        <v>0</v>
      </c>
      <c r="BJ395" s="16" t="s">
        <v>17</v>
      </c>
      <c r="BK395" s="93">
        <f>ROUND(L395*K395,2)</f>
        <v>0</v>
      </c>
      <c r="BL395" s="16" t="s">
        <v>135</v>
      </c>
      <c r="BM395" s="16" t="s">
        <v>732</v>
      </c>
    </row>
    <row r="396" spans="2:65" s="9" customFormat="1" ht="29.85" customHeight="1" x14ac:dyDescent="0.3">
      <c r="B396" s="129"/>
      <c r="D396" s="138" t="s">
        <v>108</v>
      </c>
      <c r="E396" s="138"/>
      <c r="F396" s="138"/>
      <c r="G396" s="138"/>
      <c r="H396" s="138"/>
      <c r="I396" s="138"/>
      <c r="J396" s="138"/>
      <c r="K396" s="138"/>
      <c r="L396" s="138"/>
      <c r="M396" s="138"/>
      <c r="N396" s="238">
        <f>BK396</f>
        <v>0</v>
      </c>
      <c r="O396" s="239"/>
      <c r="P396" s="239"/>
      <c r="Q396" s="239"/>
      <c r="R396" s="131"/>
      <c r="T396" s="132"/>
      <c r="W396" s="133">
        <f>SUM(W397:W402)</f>
        <v>0</v>
      </c>
      <c r="Y396" s="133">
        <f>SUM(Y397:Y402)</f>
        <v>0</v>
      </c>
      <c r="AA396" s="134">
        <f>SUM(AA397:AA402)</f>
        <v>0</v>
      </c>
      <c r="AR396" s="135" t="s">
        <v>17</v>
      </c>
      <c r="AT396" s="136" t="s">
        <v>71</v>
      </c>
      <c r="AU396" s="136" t="s">
        <v>17</v>
      </c>
      <c r="AY396" s="135" t="s">
        <v>130</v>
      </c>
      <c r="BK396" s="137">
        <f>SUM(BK397:BK402)</f>
        <v>0</v>
      </c>
    </row>
    <row r="397" spans="2:65" s="1" customFormat="1" ht="22.5" customHeight="1" x14ac:dyDescent="0.3">
      <c r="B397" s="32"/>
      <c r="C397" s="139" t="s">
        <v>733</v>
      </c>
      <c r="D397" s="139" t="s">
        <v>131</v>
      </c>
      <c r="E397" s="140" t="s">
        <v>734</v>
      </c>
      <c r="F397" s="225" t="s">
        <v>735</v>
      </c>
      <c r="G397" s="226"/>
      <c r="H397" s="226"/>
      <c r="I397" s="226"/>
      <c r="J397" s="141" t="s">
        <v>358</v>
      </c>
      <c r="K397" s="142">
        <v>333.87099999999998</v>
      </c>
      <c r="L397" s="227">
        <v>0</v>
      </c>
      <c r="M397" s="226"/>
      <c r="N397" s="228">
        <f t="shared" ref="N397:N402" si="35">ROUND(L397*K397,2)</f>
        <v>0</v>
      </c>
      <c r="O397" s="226"/>
      <c r="P397" s="226"/>
      <c r="Q397" s="226"/>
      <c r="R397" s="33"/>
      <c r="T397" s="143" t="s">
        <v>15</v>
      </c>
      <c r="U397" s="39" t="s">
        <v>37</v>
      </c>
      <c r="W397" s="144">
        <f t="shared" ref="W397:W402" si="36">V397*K397</f>
        <v>0</v>
      </c>
      <c r="X397" s="144">
        <v>0</v>
      </c>
      <c r="Y397" s="144">
        <f t="shared" ref="Y397:Y402" si="37">X397*K397</f>
        <v>0</v>
      </c>
      <c r="Z397" s="144">
        <v>0</v>
      </c>
      <c r="AA397" s="145">
        <f t="shared" ref="AA397:AA402" si="38">Z397*K397</f>
        <v>0</v>
      </c>
      <c r="AR397" s="16" t="s">
        <v>135</v>
      </c>
      <c r="AT397" s="16" t="s">
        <v>131</v>
      </c>
      <c r="AU397" s="16" t="s">
        <v>94</v>
      </c>
      <c r="AY397" s="16" t="s">
        <v>130</v>
      </c>
      <c r="BE397" s="93">
        <f t="shared" ref="BE397:BE402" si="39">IF(U397="základní",N397,0)</f>
        <v>0</v>
      </c>
      <c r="BF397" s="93">
        <f t="shared" ref="BF397:BF402" si="40">IF(U397="snížená",N397,0)</f>
        <v>0</v>
      </c>
      <c r="BG397" s="93">
        <f t="shared" ref="BG397:BG402" si="41">IF(U397="zákl. přenesená",N397,0)</f>
        <v>0</v>
      </c>
      <c r="BH397" s="93">
        <f t="shared" ref="BH397:BH402" si="42">IF(U397="sníž. přenesená",N397,0)</f>
        <v>0</v>
      </c>
      <c r="BI397" s="93">
        <f t="shared" ref="BI397:BI402" si="43">IF(U397="nulová",N397,0)</f>
        <v>0</v>
      </c>
      <c r="BJ397" s="16" t="s">
        <v>17</v>
      </c>
      <c r="BK397" s="93">
        <f t="shared" ref="BK397:BK402" si="44">ROUND(L397*K397,2)</f>
        <v>0</v>
      </c>
      <c r="BL397" s="16" t="s">
        <v>135</v>
      </c>
      <c r="BM397" s="16" t="s">
        <v>736</v>
      </c>
    </row>
    <row r="398" spans="2:65" s="1" customFormat="1" ht="31.5" customHeight="1" x14ac:dyDescent="0.3">
      <c r="B398" s="32"/>
      <c r="C398" s="139" t="s">
        <v>737</v>
      </c>
      <c r="D398" s="139" t="s">
        <v>131</v>
      </c>
      <c r="E398" s="140" t="s">
        <v>738</v>
      </c>
      <c r="F398" s="225" t="s">
        <v>739</v>
      </c>
      <c r="G398" s="226"/>
      <c r="H398" s="226"/>
      <c r="I398" s="226"/>
      <c r="J398" s="141" t="s">
        <v>358</v>
      </c>
      <c r="K398" s="142">
        <v>3004.8389999999999</v>
      </c>
      <c r="L398" s="227">
        <v>0</v>
      </c>
      <c r="M398" s="226"/>
      <c r="N398" s="228">
        <f t="shared" si="35"/>
        <v>0</v>
      </c>
      <c r="O398" s="226"/>
      <c r="P398" s="226"/>
      <c r="Q398" s="226"/>
      <c r="R398" s="33"/>
      <c r="T398" s="143" t="s">
        <v>15</v>
      </c>
      <c r="U398" s="39" t="s">
        <v>37</v>
      </c>
      <c r="W398" s="144">
        <f t="shared" si="36"/>
        <v>0</v>
      </c>
      <c r="X398" s="144">
        <v>0</v>
      </c>
      <c r="Y398" s="144">
        <f t="shared" si="37"/>
        <v>0</v>
      </c>
      <c r="Z398" s="144">
        <v>0</v>
      </c>
      <c r="AA398" s="145">
        <f t="shared" si="38"/>
        <v>0</v>
      </c>
      <c r="AR398" s="16" t="s">
        <v>135</v>
      </c>
      <c r="AT398" s="16" t="s">
        <v>131</v>
      </c>
      <c r="AU398" s="16" t="s">
        <v>94</v>
      </c>
      <c r="AY398" s="16" t="s">
        <v>130</v>
      </c>
      <c r="BE398" s="93">
        <f t="shared" si="39"/>
        <v>0</v>
      </c>
      <c r="BF398" s="93">
        <f t="shared" si="40"/>
        <v>0</v>
      </c>
      <c r="BG398" s="93">
        <f t="shared" si="41"/>
        <v>0</v>
      </c>
      <c r="BH398" s="93">
        <f t="shared" si="42"/>
        <v>0</v>
      </c>
      <c r="BI398" s="93">
        <f t="shared" si="43"/>
        <v>0</v>
      </c>
      <c r="BJ398" s="16" t="s">
        <v>17</v>
      </c>
      <c r="BK398" s="93">
        <f t="shared" si="44"/>
        <v>0</v>
      </c>
      <c r="BL398" s="16" t="s">
        <v>135</v>
      </c>
      <c r="BM398" s="16" t="s">
        <v>740</v>
      </c>
    </row>
    <row r="399" spans="2:65" s="1" customFormat="1" ht="31.5" customHeight="1" x14ac:dyDescent="0.3">
      <c r="B399" s="32"/>
      <c r="C399" s="139" t="s">
        <v>741</v>
      </c>
      <c r="D399" s="139" t="s">
        <v>131</v>
      </c>
      <c r="E399" s="140" t="s">
        <v>742</v>
      </c>
      <c r="F399" s="225" t="s">
        <v>743</v>
      </c>
      <c r="G399" s="226"/>
      <c r="H399" s="226"/>
      <c r="I399" s="226"/>
      <c r="J399" s="141" t="s">
        <v>358</v>
      </c>
      <c r="K399" s="142">
        <v>333.87099999999998</v>
      </c>
      <c r="L399" s="227">
        <v>0</v>
      </c>
      <c r="M399" s="226"/>
      <c r="N399" s="228">
        <f t="shared" si="35"/>
        <v>0</v>
      </c>
      <c r="O399" s="226"/>
      <c r="P399" s="226"/>
      <c r="Q399" s="226"/>
      <c r="R399" s="33"/>
      <c r="T399" s="143" t="s">
        <v>15</v>
      </c>
      <c r="U399" s="39" t="s">
        <v>37</v>
      </c>
      <c r="W399" s="144">
        <f t="shared" si="36"/>
        <v>0</v>
      </c>
      <c r="X399" s="144">
        <v>0</v>
      </c>
      <c r="Y399" s="144">
        <f t="shared" si="37"/>
        <v>0</v>
      </c>
      <c r="Z399" s="144">
        <v>0</v>
      </c>
      <c r="AA399" s="145">
        <f t="shared" si="38"/>
        <v>0</v>
      </c>
      <c r="AR399" s="16" t="s">
        <v>135</v>
      </c>
      <c r="AT399" s="16" t="s">
        <v>131</v>
      </c>
      <c r="AU399" s="16" t="s">
        <v>94</v>
      </c>
      <c r="AY399" s="16" t="s">
        <v>130</v>
      </c>
      <c r="BE399" s="93">
        <f t="shared" si="39"/>
        <v>0</v>
      </c>
      <c r="BF399" s="93">
        <f t="shared" si="40"/>
        <v>0</v>
      </c>
      <c r="BG399" s="93">
        <f t="shared" si="41"/>
        <v>0</v>
      </c>
      <c r="BH399" s="93">
        <f t="shared" si="42"/>
        <v>0</v>
      </c>
      <c r="BI399" s="93">
        <f t="shared" si="43"/>
        <v>0</v>
      </c>
      <c r="BJ399" s="16" t="s">
        <v>17</v>
      </c>
      <c r="BK399" s="93">
        <f t="shared" si="44"/>
        <v>0</v>
      </c>
      <c r="BL399" s="16" t="s">
        <v>135</v>
      </c>
      <c r="BM399" s="16" t="s">
        <v>744</v>
      </c>
    </row>
    <row r="400" spans="2:65" s="1" customFormat="1" ht="31.5" customHeight="1" x14ac:dyDescent="0.3">
      <c r="B400" s="32"/>
      <c r="C400" s="139" t="s">
        <v>745</v>
      </c>
      <c r="D400" s="139" t="s">
        <v>131</v>
      </c>
      <c r="E400" s="140" t="s">
        <v>746</v>
      </c>
      <c r="F400" s="225" t="s">
        <v>747</v>
      </c>
      <c r="G400" s="226"/>
      <c r="H400" s="226"/>
      <c r="I400" s="226"/>
      <c r="J400" s="141" t="s">
        <v>358</v>
      </c>
      <c r="K400" s="142">
        <v>28.550999999999998</v>
      </c>
      <c r="L400" s="227">
        <v>0</v>
      </c>
      <c r="M400" s="226"/>
      <c r="N400" s="228">
        <f t="shared" si="35"/>
        <v>0</v>
      </c>
      <c r="O400" s="226"/>
      <c r="P400" s="226"/>
      <c r="Q400" s="226"/>
      <c r="R400" s="33"/>
      <c r="T400" s="143" t="s">
        <v>15</v>
      </c>
      <c r="U400" s="39" t="s">
        <v>37</v>
      </c>
      <c r="W400" s="144">
        <f t="shared" si="36"/>
        <v>0</v>
      </c>
      <c r="X400" s="144">
        <v>0</v>
      </c>
      <c r="Y400" s="144">
        <f t="shared" si="37"/>
        <v>0</v>
      </c>
      <c r="Z400" s="144">
        <v>0</v>
      </c>
      <c r="AA400" s="145">
        <f t="shared" si="38"/>
        <v>0</v>
      </c>
      <c r="AR400" s="16" t="s">
        <v>135</v>
      </c>
      <c r="AT400" s="16" t="s">
        <v>131</v>
      </c>
      <c r="AU400" s="16" t="s">
        <v>94</v>
      </c>
      <c r="AY400" s="16" t="s">
        <v>130</v>
      </c>
      <c r="BE400" s="93">
        <f t="shared" si="39"/>
        <v>0</v>
      </c>
      <c r="BF400" s="93">
        <f t="shared" si="40"/>
        <v>0</v>
      </c>
      <c r="BG400" s="93">
        <f t="shared" si="41"/>
        <v>0</v>
      </c>
      <c r="BH400" s="93">
        <f t="shared" si="42"/>
        <v>0</v>
      </c>
      <c r="BI400" s="93">
        <f t="shared" si="43"/>
        <v>0</v>
      </c>
      <c r="BJ400" s="16" t="s">
        <v>17</v>
      </c>
      <c r="BK400" s="93">
        <f t="shared" si="44"/>
        <v>0</v>
      </c>
      <c r="BL400" s="16" t="s">
        <v>135</v>
      </c>
      <c r="BM400" s="16" t="s">
        <v>748</v>
      </c>
    </row>
    <row r="401" spans="2:65" s="1" customFormat="1" ht="31.5" customHeight="1" x14ac:dyDescent="0.3">
      <c r="B401" s="32"/>
      <c r="C401" s="139" t="s">
        <v>749</v>
      </c>
      <c r="D401" s="139" t="s">
        <v>131</v>
      </c>
      <c r="E401" s="140" t="s">
        <v>750</v>
      </c>
      <c r="F401" s="225" t="s">
        <v>751</v>
      </c>
      <c r="G401" s="226"/>
      <c r="H401" s="226"/>
      <c r="I401" s="226"/>
      <c r="J401" s="141" t="s">
        <v>358</v>
      </c>
      <c r="K401" s="142">
        <v>25.111000000000001</v>
      </c>
      <c r="L401" s="227">
        <v>0</v>
      </c>
      <c r="M401" s="226"/>
      <c r="N401" s="228">
        <f t="shared" si="35"/>
        <v>0</v>
      </c>
      <c r="O401" s="226"/>
      <c r="P401" s="226"/>
      <c r="Q401" s="226"/>
      <c r="R401" s="33"/>
      <c r="T401" s="143" t="s">
        <v>15</v>
      </c>
      <c r="U401" s="39" t="s">
        <v>37</v>
      </c>
      <c r="W401" s="144">
        <f t="shared" si="36"/>
        <v>0</v>
      </c>
      <c r="X401" s="144">
        <v>0</v>
      </c>
      <c r="Y401" s="144">
        <f t="shared" si="37"/>
        <v>0</v>
      </c>
      <c r="Z401" s="144">
        <v>0</v>
      </c>
      <c r="AA401" s="145">
        <f t="shared" si="38"/>
        <v>0</v>
      </c>
      <c r="AR401" s="16" t="s">
        <v>135</v>
      </c>
      <c r="AT401" s="16" t="s">
        <v>131</v>
      </c>
      <c r="AU401" s="16" t="s">
        <v>94</v>
      </c>
      <c r="AY401" s="16" t="s">
        <v>130</v>
      </c>
      <c r="BE401" s="93">
        <f t="shared" si="39"/>
        <v>0</v>
      </c>
      <c r="BF401" s="93">
        <f t="shared" si="40"/>
        <v>0</v>
      </c>
      <c r="BG401" s="93">
        <f t="shared" si="41"/>
        <v>0</v>
      </c>
      <c r="BH401" s="93">
        <f t="shared" si="42"/>
        <v>0</v>
      </c>
      <c r="BI401" s="93">
        <f t="shared" si="43"/>
        <v>0</v>
      </c>
      <c r="BJ401" s="16" t="s">
        <v>17</v>
      </c>
      <c r="BK401" s="93">
        <f t="shared" si="44"/>
        <v>0</v>
      </c>
      <c r="BL401" s="16" t="s">
        <v>135</v>
      </c>
      <c r="BM401" s="16" t="s">
        <v>752</v>
      </c>
    </row>
    <row r="402" spans="2:65" s="1" customFormat="1" ht="31.5" customHeight="1" x14ac:dyDescent="0.3">
      <c r="B402" s="32"/>
      <c r="C402" s="139" t="s">
        <v>753</v>
      </c>
      <c r="D402" s="139" t="s">
        <v>131</v>
      </c>
      <c r="E402" s="140" t="s">
        <v>754</v>
      </c>
      <c r="F402" s="225" t="s">
        <v>755</v>
      </c>
      <c r="G402" s="226"/>
      <c r="H402" s="226"/>
      <c r="I402" s="226"/>
      <c r="J402" s="141" t="s">
        <v>358</v>
      </c>
      <c r="K402" s="142">
        <v>114.785</v>
      </c>
      <c r="L402" s="227">
        <v>0</v>
      </c>
      <c r="M402" s="226"/>
      <c r="N402" s="228">
        <f t="shared" si="35"/>
        <v>0</v>
      </c>
      <c r="O402" s="226"/>
      <c r="P402" s="226"/>
      <c r="Q402" s="226"/>
      <c r="R402" s="33"/>
      <c r="T402" s="143" t="s">
        <v>15</v>
      </c>
      <c r="U402" s="39" t="s">
        <v>37</v>
      </c>
      <c r="W402" s="144">
        <f t="shared" si="36"/>
        <v>0</v>
      </c>
      <c r="X402" s="144">
        <v>0</v>
      </c>
      <c r="Y402" s="144">
        <f t="shared" si="37"/>
        <v>0</v>
      </c>
      <c r="Z402" s="144">
        <v>0</v>
      </c>
      <c r="AA402" s="145">
        <f t="shared" si="38"/>
        <v>0</v>
      </c>
      <c r="AR402" s="16" t="s">
        <v>135</v>
      </c>
      <c r="AT402" s="16" t="s">
        <v>131</v>
      </c>
      <c r="AU402" s="16" t="s">
        <v>94</v>
      </c>
      <c r="AY402" s="16" t="s">
        <v>130</v>
      </c>
      <c r="BE402" s="93">
        <f t="shared" si="39"/>
        <v>0</v>
      </c>
      <c r="BF402" s="93">
        <f t="shared" si="40"/>
        <v>0</v>
      </c>
      <c r="BG402" s="93">
        <f t="shared" si="41"/>
        <v>0</v>
      </c>
      <c r="BH402" s="93">
        <f t="shared" si="42"/>
        <v>0</v>
      </c>
      <c r="BI402" s="93">
        <f t="shared" si="43"/>
        <v>0</v>
      </c>
      <c r="BJ402" s="16" t="s">
        <v>17</v>
      </c>
      <c r="BK402" s="93">
        <f t="shared" si="44"/>
        <v>0</v>
      </c>
      <c r="BL402" s="16" t="s">
        <v>135</v>
      </c>
      <c r="BM402" s="16" t="s">
        <v>756</v>
      </c>
    </row>
    <row r="403" spans="2:65" s="9" customFormat="1" ht="37.35" customHeight="1" x14ac:dyDescent="0.35">
      <c r="B403" s="129"/>
      <c r="D403" s="130" t="s">
        <v>109</v>
      </c>
      <c r="E403" s="130"/>
      <c r="F403" s="130"/>
      <c r="G403" s="130"/>
      <c r="H403" s="130"/>
      <c r="I403" s="130"/>
      <c r="J403" s="130"/>
      <c r="K403" s="130"/>
      <c r="L403" s="130"/>
      <c r="M403" s="130"/>
      <c r="N403" s="240">
        <f>BK403</f>
        <v>0</v>
      </c>
      <c r="O403" s="241"/>
      <c r="P403" s="241"/>
      <c r="Q403" s="241"/>
      <c r="R403" s="131"/>
      <c r="T403" s="132"/>
      <c r="W403" s="133">
        <f>W404</f>
        <v>0</v>
      </c>
      <c r="Y403" s="133">
        <f>Y404</f>
        <v>0.29117999999999999</v>
      </c>
      <c r="AA403" s="134">
        <f>AA404</f>
        <v>0</v>
      </c>
      <c r="AR403" s="135" t="s">
        <v>94</v>
      </c>
      <c r="AT403" s="136" t="s">
        <v>71</v>
      </c>
      <c r="AU403" s="136" t="s">
        <v>72</v>
      </c>
      <c r="AY403" s="135" t="s">
        <v>130</v>
      </c>
      <c r="BK403" s="137">
        <f>BK404</f>
        <v>0</v>
      </c>
    </row>
    <row r="404" spans="2:65" s="9" customFormat="1" ht="19.899999999999999" customHeight="1" x14ac:dyDescent="0.3">
      <c r="B404" s="129"/>
      <c r="D404" s="138" t="s">
        <v>110</v>
      </c>
      <c r="E404" s="138"/>
      <c r="F404" s="138"/>
      <c r="G404" s="138"/>
      <c r="H404" s="138"/>
      <c r="I404" s="138"/>
      <c r="J404" s="138"/>
      <c r="K404" s="138"/>
      <c r="L404" s="138"/>
      <c r="M404" s="138"/>
      <c r="N404" s="242">
        <f>BK404</f>
        <v>0</v>
      </c>
      <c r="O404" s="243"/>
      <c r="P404" s="243"/>
      <c r="Q404" s="243"/>
      <c r="R404" s="131"/>
      <c r="T404" s="132"/>
      <c r="W404" s="133">
        <f>SUM(W405:W409)</f>
        <v>0</v>
      </c>
      <c r="Y404" s="133">
        <f>SUM(Y405:Y409)</f>
        <v>0.29117999999999999</v>
      </c>
      <c r="AA404" s="134">
        <f>SUM(AA405:AA409)</f>
        <v>0</v>
      </c>
      <c r="AR404" s="135" t="s">
        <v>94</v>
      </c>
      <c r="AT404" s="136" t="s">
        <v>71</v>
      </c>
      <c r="AU404" s="136" t="s">
        <v>17</v>
      </c>
      <c r="AY404" s="135" t="s">
        <v>130</v>
      </c>
      <c r="BK404" s="137">
        <f>SUM(BK405:BK409)</f>
        <v>0</v>
      </c>
    </row>
    <row r="405" spans="2:65" s="1" customFormat="1" ht="22.5" customHeight="1" x14ac:dyDescent="0.3">
      <c r="B405" s="32"/>
      <c r="C405" s="139" t="s">
        <v>757</v>
      </c>
      <c r="D405" s="139" t="s">
        <v>131</v>
      </c>
      <c r="E405" s="140" t="s">
        <v>758</v>
      </c>
      <c r="F405" s="225" t="s">
        <v>759</v>
      </c>
      <c r="G405" s="226"/>
      <c r="H405" s="226"/>
      <c r="I405" s="226"/>
      <c r="J405" s="141" t="s">
        <v>134</v>
      </c>
      <c r="K405" s="142">
        <v>6.1260000000000003</v>
      </c>
      <c r="L405" s="227">
        <v>0</v>
      </c>
      <c r="M405" s="226"/>
      <c r="N405" s="228">
        <f>ROUND(L405*K405,2)</f>
        <v>0</v>
      </c>
      <c r="O405" s="226"/>
      <c r="P405" s="226"/>
      <c r="Q405" s="226"/>
      <c r="R405" s="33"/>
      <c r="T405" s="143" t="s">
        <v>15</v>
      </c>
      <c r="U405" s="39" t="s">
        <v>37</v>
      </c>
      <c r="W405" s="144">
        <f>V405*K405</f>
        <v>0</v>
      </c>
      <c r="X405" s="144">
        <v>0</v>
      </c>
      <c r="Y405" s="144">
        <f>X405*K405</f>
        <v>0</v>
      </c>
      <c r="Z405" s="144">
        <v>0</v>
      </c>
      <c r="AA405" s="145">
        <f>Z405*K405</f>
        <v>0</v>
      </c>
      <c r="AR405" s="16" t="s">
        <v>252</v>
      </c>
      <c r="AT405" s="16" t="s">
        <v>131</v>
      </c>
      <c r="AU405" s="16" t="s">
        <v>94</v>
      </c>
      <c r="AY405" s="16" t="s">
        <v>130</v>
      </c>
      <c r="BE405" s="93">
        <f>IF(U405="základní",N405,0)</f>
        <v>0</v>
      </c>
      <c r="BF405" s="93">
        <f>IF(U405="snížená",N405,0)</f>
        <v>0</v>
      </c>
      <c r="BG405" s="93">
        <f>IF(U405="zákl. přenesená",N405,0)</f>
        <v>0</v>
      </c>
      <c r="BH405" s="93">
        <f>IF(U405="sníž. přenesená",N405,0)</f>
        <v>0</v>
      </c>
      <c r="BI405" s="93">
        <f>IF(U405="nulová",N405,0)</f>
        <v>0</v>
      </c>
      <c r="BJ405" s="16" t="s">
        <v>17</v>
      </c>
      <c r="BK405" s="93">
        <f>ROUND(L405*K405,2)</f>
        <v>0</v>
      </c>
      <c r="BL405" s="16" t="s">
        <v>252</v>
      </c>
      <c r="BM405" s="16" t="s">
        <v>760</v>
      </c>
    </row>
    <row r="406" spans="2:65" s="1" customFormat="1" ht="31.5" customHeight="1" x14ac:dyDescent="0.3">
      <c r="B406" s="32"/>
      <c r="C406" s="159" t="s">
        <v>761</v>
      </c>
      <c r="D406" s="159" t="s">
        <v>386</v>
      </c>
      <c r="E406" s="160" t="s">
        <v>762</v>
      </c>
      <c r="F406" s="234" t="s">
        <v>763</v>
      </c>
      <c r="G406" s="235"/>
      <c r="H406" s="235"/>
      <c r="I406" s="235"/>
      <c r="J406" s="161" t="s">
        <v>358</v>
      </c>
      <c r="K406" s="162">
        <v>6.0000000000000001E-3</v>
      </c>
      <c r="L406" s="236">
        <v>0</v>
      </c>
      <c r="M406" s="235"/>
      <c r="N406" s="237">
        <f>ROUND(L406*K406,2)</f>
        <v>0</v>
      </c>
      <c r="O406" s="226"/>
      <c r="P406" s="226"/>
      <c r="Q406" s="226"/>
      <c r="R406" s="33"/>
      <c r="T406" s="143" t="s">
        <v>15</v>
      </c>
      <c r="U406" s="39" t="s">
        <v>37</v>
      </c>
      <c r="W406" s="144">
        <f>V406*K406</f>
        <v>0</v>
      </c>
      <c r="X406" s="144">
        <v>1</v>
      </c>
      <c r="Y406" s="144">
        <f>X406*K406</f>
        <v>6.0000000000000001E-3</v>
      </c>
      <c r="Z406" s="144">
        <v>0</v>
      </c>
      <c r="AA406" s="145">
        <f>Z406*K406</f>
        <v>0</v>
      </c>
      <c r="AR406" s="16" t="s">
        <v>365</v>
      </c>
      <c r="AT406" s="16" t="s">
        <v>386</v>
      </c>
      <c r="AU406" s="16" t="s">
        <v>94</v>
      </c>
      <c r="AY406" s="16" t="s">
        <v>130</v>
      </c>
      <c r="BE406" s="93">
        <f>IF(U406="základní",N406,0)</f>
        <v>0</v>
      </c>
      <c r="BF406" s="93">
        <f>IF(U406="snížená",N406,0)</f>
        <v>0</v>
      </c>
      <c r="BG406" s="93">
        <f>IF(U406="zákl. přenesená",N406,0)</f>
        <v>0</v>
      </c>
      <c r="BH406" s="93">
        <f>IF(U406="sníž. přenesená",N406,0)</f>
        <v>0</v>
      </c>
      <c r="BI406" s="93">
        <f>IF(U406="nulová",N406,0)</f>
        <v>0</v>
      </c>
      <c r="BJ406" s="16" t="s">
        <v>17</v>
      </c>
      <c r="BK406" s="93">
        <f>ROUND(L406*K406,2)</f>
        <v>0</v>
      </c>
      <c r="BL406" s="16" t="s">
        <v>252</v>
      </c>
      <c r="BM406" s="16" t="s">
        <v>764</v>
      </c>
    </row>
    <row r="407" spans="2:65" s="1" customFormat="1" ht="22.5" customHeight="1" x14ac:dyDescent="0.3">
      <c r="B407" s="32"/>
      <c r="C407" s="159" t="s">
        <v>765</v>
      </c>
      <c r="D407" s="159" t="s">
        <v>386</v>
      </c>
      <c r="E407" s="160" t="s">
        <v>766</v>
      </c>
      <c r="F407" s="234" t="s">
        <v>767</v>
      </c>
      <c r="G407" s="235"/>
      <c r="H407" s="235"/>
      <c r="I407" s="235"/>
      <c r="J407" s="161" t="s">
        <v>358</v>
      </c>
      <c r="K407" s="162">
        <v>6.0000000000000001E-3</v>
      </c>
      <c r="L407" s="236">
        <v>0</v>
      </c>
      <c r="M407" s="235"/>
      <c r="N407" s="237">
        <f>ROUND(L407*K407,2)</f>
        <v>0</v>
      </c>
      <c r="O407" s="226"/>
      <c r="P407" s="226"/>
      <c r="Q407" s="226"/>
      <c r="R407" s="33"/>
      <c r="T407" s="143" t="s">
        <v>15</v>
      </c>
      <c r="U407" s="39" t="s">
        <v>37</v>
      </c>
      <c r="W407" s="144">
        <f>V407*K407</f>
        <v>0</v>
      </c>
      <c r="X407" s="144">
        <v>1</v>
      </c>
      <c r="Y407" s="144">
        <f>X407*K407</f>
        <v>6.0000000000000001E-3</v>
      </c>
      <c r="Z407" s="144">
        <v>0</v>
      </c>
      <c r="AA407" s="145">
        <f>Z407*K407</f>
        <v>0</v>
      </c>
      <c r="AR407" s="16" t="s">
        <v>365</v>
      </c>
      <c r="AT407" s="16" t="s">
        <v>386</v>
      </c>
      <c r="AU407" s="16" t="s">
        <v>94</v>
      </c>
      <c r="AY407" s="16" t="s">
        <v>130</v>
      </c>
      <c r="BE407" s="93">
        <f>IF(U407="základní",N407,0)</f>
        <v>0</v>
      </c>
      <c r="BF407" s="93">
        <f>IF(U407="snížená",N407,0)</f>
        <v>0</v>
      </c>
      <c r="BG407" s="93">
        <f>IF(U407="zákl. přenesená",N407,0)</f>
        <v>0</v>
      </c>
      <c r="BH407" s="93">
        <f>IF(U407="sníž. přenesená",N407,0)</f>
        <v>0</v>
      </c>
      <c r="BI407" s="93">
        <f>IF(U407="nulová",N407,0)</f>
        <v>0</v>
      </c>
      <c r="BJ407" s="16" t="s">
        <v>17</v>
      </c>
      <c r="BK407" s="93">
        <f>ROUND(L407*K407,2)</f>
        <v>0</v>
      </c>
      <c r="BL407" s="16" t="s">
        <v>252</v>
      </c>
      <c r="BM407" s="16" t="s">
        <v>768</v>
      </c>
    </row>
    <row r="408" spans="2:65" s="1" customFormat="1" ht="31.5" customHeight="1" x14ac:dyDescent="0.3">
      <c r="B408" s="32"/>
      <c r="C408" s="139" t="s">
        <v>769</v>
      </c>
      <c r="D408" s="139" t="s">
        <v>131</v>
      </c>
      <c r="E408" s="140" t="s">
        <v>770</v>
      </c>
      <c r="F408" s="225" t="s">
        <v>771</v>
      </c>
      <c r="G408" s="226"/>
      <c r="H408" s="226"/>
      <c r="I408" s="226"/>
      <c r="J408" s="141" t="s">
        <v>134</v>
      </c>
      <c r="K408" s="142">
        <v>132</v>
      </c>
      <c r="L408" s="227">
        <v>0</v>
      </c>
      <c r="M408" s="226"/>
      <c r="N408" s="228">
        <f>ROUND(L408*K408,2)</f>
        <v>0</v>
      </c>
      <c r="O408" s="226"/>
      <c r="P408" s="226"/>
      <c r="Q408" s="226"/>
      <c r="R408" s="33"/>
      <c r="T408" s="143" t="s">
        <v>15</v>
      </c>
      <c r="U408" s="39" t="s">
        <v>37</v>
      </c>
      <c r="W408" s="144">
        <f>V408*K408</f>
        <v>0</v>
      </c>
      <c r="X408" s="144">
        <v>2.1000000000000001E-4</v>
      </c>
      <c r="Y408" s="144">
        <f>X408*K408</f>
        <v>2.7720000000000002E-2</v>
      </c>
      <c r="Z408" s="144">
        <v>0</v>
      </c>
      <c r="AA408" s="145">
        <f>Z408*K408</f>
        <v>0</v>
      </c>
      <c r="AR408" s="16" t="s">
        <v>135</v>
      </c>
      <c r="AT408" s="16" t="s">
        <v>131</v>
      </c>
      <c r="AU408" s="16" t="s">
        <v>94</v>
      </c>
      <c r="AY408" s="16" t="s">
        <v>130</v>
      </c>
      <c r="BE408" s="93">
        <f>IF(U408="základní",N408,0)</f>
        <v>0</v>
      </c>
      <c r="BF408" s="93">
        <f>IF(U408="snížená",N408,0)</f>
        <v>0</v>
      </c>
      <c r="BG408" s="93">
        <f>IF(U408="zákl. přenesená",N408,0)</f>
        <v>0</v>
      </c>
      <c r="BH408" s="93">
        <f>IF(U408="sníž. přenesená",N408,0)</f>
        <v>0</v>
      </c>
      <c r="BI408" s="93">
        <f>IF(U408="nulová",N408,0)</f>
        <v>0</v>
      </c>
      <c r="BJ408" s="16" t="s">
        <v>17</v>
      </c>
      <c r="BK408" s="93">
        <f>ROUND(L408*K408,2)</f>
        <v>0</v>
      </c>
      <c r="BL408" s="16" t="s">
        <v>135</v>
      </c>
      <c r="BM408" s="16" t="s">
        <v>772</v>
      </c>
    </row>
    <row r="409" spans="2:65" s="1" customFormat="1" ht="31.5" customHeight="1" x14ac:dyDescent="0.3">
      <c r="B409" s="32"/>
      <c r="C409" s="159" t="s">
        <v>773</v>
      </c>
      <c r="D409" s="159" t="s">
        <v>386</v>
      </c>
      <c r="E409" s="160" t="s">
        <v>774</v>
      </c>
      <c r="F409" s="234" t="s">
        <v>775</v>
      </c>
      <c r="G409" s="235"/>
      <c r="H409" s="235"/>
      <c r="I409" s="235"/>
      <c r="J409" s="161" t="s">
        <v>134</v>
      </c>
      <c r="K409" s="162">
        <v>132</v>
      </c>
      <c r="L409" s="236">
        <v>0</v>
      </c>
      <c r="M409" s="235"/>
      <c r="N409" s="237">
        <f>ROUND(L409*K409,2)</f>
        <v>0</v>
      </c>
      <c r="O409" s="226"/>
      <c r="P409" s="226"/>
      <c r="Q409" s="226"/>
      <c r="R409" s="33"/>
      <c r="T409" s="143" t="s">
        <v>15</v>
      </c>
      <c r="U409" s="39" t="s">
        <v>37</v>
      </c>
      <c r="W409" s="144">
        <f>V409*K409</f>
        <v>0</v>
      </c>
      <c r="X409" s="144">
        <v>1.905E-3</v>
      </c>
      <c r="Y409" s="144">
        <f>X409*K409</f>
        <v>0.25146000000000002</v>
      </c>
      <c r="Z409" s="144">
        <v>0</v>
      </c>
      <c r="AA409" s="145">
        <f>Z409*K409</f>
        <v>0</v>
      </c>
      <c r="AR409" s="16" t="s">
        <v>183</v>
      </c>
      <c r="AT409" s="16" t="s">
        <v>386</v>
      </c>
      <c r="AU409" s="16" t="s">
        <v>94</v>
      </c>
      <c r="AY409" s="16" t="s">
        <v>130</v>
      </c>
      <c r="BE409" s="93">
        <f>IF(U409="základní",N409,0)</f>
        <v>0</v>
      </c>
      <c r="BF409" s="93">
        <f>IF(U409="snížená",N409,0)</f>
        <v>0</v>
      </c>
      <c r="BG409" s="93">
        <f>IF(U409="zákl. přenesená",N409,0)</f>
        <v>0</v>
      </c>
      <c r="BH409" s="93">
        <f>IF(U409="sníž. přenesená",N409,0)</f>
        <v>0</v>
      </c>
      <c r="BI409" s="93">
        <f>IF(U409="nulová",N409,0)</f>
        <v>0</v>
      </c>
      <c r="BJ409" s="16" t="s">
        <v>17</v>
      </c>
      <c r="BK409" s="93">
        <f>ROUND(L409*K409,2)</f>
        <v>0</v>
      </c>
      <c r="BL409" s="16" t="s">
        <v>135</v>
      </c>
      <c r="BM409" s="16" t="s">
        <v>776</v>
      </c>
    </row>
    <row r="410" spans="2:65" s="9" customFormat="1" ht="37.35" customHeight="1" x14ac:dyDescent="0.35">
      <c r="B410" s="129"/>
      <c r="D410" s="130" t="s">
        <v>111</v>
      </c>
      <c r="E410" s="130"/>
      <c r="F410" s="130"/>
      <c r="G410" s="130"/>
      <c r="H410" s="130"/>
      <c r="I410" s="130"/>
      <c r="J410" s="130"/>
      <c r="K410" s="130"/>
      <c r="L410" s="130"/>
      <c r="M410" s="130"/>
      <c r="N410" s="240">
        <f>BK410</f>
        <v>0</v>
      </c>
      <c r="O410" s="241"/>
      <c r="P410" s="241"/>
      <c r="Q410" s="241"/>
      <c r="R410" s="131"/>
      <c r="T410" s="132"/>
      <c r="W410" s="133">
        <f>W411</f>
        <v>0</v>
      </c>
      <c r="Y410" s="133">
        <f>Y411</f>
        <v>0</v>
      </c>
      <c r="AA410" s="134">
        <f>AA411</f>
        <v>0</v>
      </c>
      <c r="AR410" s="135" t="s">
        <v>167</v>
      </c>
      <c r="AT410" s="136" t="s">
        <v>71</v>
      </c>
      <c r="AU410" s="136" t="s">
        <v>72</v>
      </c>
      <c r="AY410" s="135" t="s">
        <v>130</v>
      </c>
      <c r="BK410" s="137">
        <f>BK411</f>
        <v>0</v>
      </c>
    </row>
    <row r="411" spans="2:65" s="9" customFormat="1" ht="19.899999999999999" customHeight="1" x14ac:dyDescent="0.3">
      <c r="B411" s="129"/>
      <c r="D411" s="138" t="s">
        <v>112</v>
      </c>
      <c r="E411" s="138"/>
      <c r="F411" s="138"/>
      <c r="G411" s="138"/>
      <c r="H411" s="138"/>
      <c r="I411" s="138"/>
      <c r="J411" s="138"/>
      <c r="K411" s="138"/>
      <c r="L411" s="138"/>
      <c r="M411" s="138"/>
      <c r="N411" s="242">
        <f>BK411</f>
        <v>0</v>
      </c>
      <c r="O411" s="243"/>
      <c r="P411" s="243"/>
      <c r="Q411" s="243"/>
      <c r="R411" s="131"/>
      <c r="T411" s="132"/>
      <c r="W411" s="133">
        <f>W412</f>
        <v>0</v>
      </c>
      <c r="Y411" s="133">
        <f>Y412</f>
        <v>0</v>
      </c>
      <c r="AA411" s="134">
        <f>AA412</f>
        <v>0</v>
      </c>
      <c r="AR411" s="135" t="s">
        <v>167</v>
      </c>
      <c r="AT411" s="136" t="s">
        <v>71</v>
      </c>
      <c r="AU411" s="136" t="s">
        <v>17</v>
      </c>
      <c r="AY411" s="135" t="s">
        <v>130</v>
      </c>
      <c r="BK411" s="137">
        <f>BK412</f>
        <v>0</v>
      </c>
    </row>
    <row r="412" spans="2:65" s="1" customFormat="1" ht="22.5" customHeight="1" x14ac:dyDescent="0.3">
      <c r="B412" s="32"/>
      <c r="C412" s="139" t="s">
        <v>777</v>
      </c>
      <c r="D412" s="139" t="s">
        <v>131</v>
      </c>
      <c r="E412" s="140" t="s">
        <v>778</v>
      </c>
      <c r="F412" s="225" t="s">
        <v>113</v>
      </c>
      <c r="G412" s="226"/>
      <c r="H412" s="226"/>
      <c r="I412" s="226"/>
      <c r="J412" s="141" t="s">
        <v>779</v>
      </c>
      <c r="K412" s="142">
        <v>1</v>
      </c>
      <c r="L412" s="227">
        <v>0</v>
      </c>
      <c r="M412" s="226"/>
      <c r="N412" s="228">
        <f>ROUND(L412*K412,2)</f>
        <v>0</v>
      </c>
      <c r="O412" s="226"/>
      <c r="P412" s="226"/>
      <c r="Q412" s="226"/>
      <c r="R412" s="33"/>
      <c r="T412" s="143" t="s">
        <v>15</v>
      </c>
      <c r="U412" s="39" t="s">
        <v>37</v>
      </c>
      <c r="W412" s="144">
        <f>V412*K412</f>
        <v>0</v>
      </c>
      <c r="X412" s="144">
        <v>0</v>
      </c>
      <c r="Y412" s="144">
        <f>X412*K412</f>
        <v>0</v>
      </c>
      <c r="Z412" s="144">
        <v>0</v>
      </c>
      <c r="AA412" s="145">
        <f>Z412*K412</f>
        <v>0</v>
      </c>
      <c r="AR412" s="16" t="s">
        <v>780</v>
      </c>
      <c r="AT412" s="16" t="s">
        <v>131</v>
      </c>
      <c r="AU412" s="16" t="s">
        <v>94</v>
      </c>
      <c r="AY412" s="16" t="s">
        <v>130</v>
      </c>
      <c r="BE412" s="93">
        <f>IF(U412="základní",N412,0)</f>
        <v>0</v>
      </c>
      <c r="BF412" s="93">
        <f>IF(U412="snížená",N412,0)</f>
        <v>0</v>
      </c>
      <c r="BG412" s="93">
        <f>IF(U412="zákl. přenesená",N412,0)</f>
        <v>0</v>
      </c>
      <c r="BH412" s="93">
        <f>IF(U412="sníž. přenesená",N412,0)</f>
        <v>0</v>
      </c>
      <c r="BI412" s="93">
        <f>IF(U412="nulová",N412,0)</f>
        <v>0</v>
      </c>
      <c r="BJ412" s="16" t="s">
        <v>17</v>
      </c>
      <c r="BK412" s="93">
        <f>ROUND(L412*K412,2)</f>
        <v>0</v>
      </c>
      <c r="BL412" s="16" t="s">
        <v>780</v>
      </c>
      <c r="BM412" s="16" t="s">
        <v>781</v>
      </c>
    </row>
    <row r="413" spans="2:65" s="1" customFormat="1" ht="49.9" customHeight="1" x14ac:dyDescent="0.35">
      <c r="B413" s="32"/>
      <c r="D413" s="130"/>
      <c r="N413" s="244"/>
      <c r="O413" s="245"/>
      <c r="P413" s="245"/>
      <c r="Q413" s="245"/>
      <c r="R413" s="33"/>
      <c r="T413" s="68"/>
      <c r="AA413" s="67"/>
      <c r="AT413" s="16" t="s">
        <v>71</v>
      </c>
      <c r="AU413" s="16" t="s">
        <v>72</v>
      </c>
      <c r="AY413" s="16" t="s">
        <v>782</v>
      </c>
      <c r="BK413" s="93">
        <f>SUM(BK414:BK414)</f>
        <v>0</v>
      </c>
    </row>
    <row r="414" spans="2:65" s="1" customFormat="1" ht="22.35" customHeight="1" x14ac:dyDescent="0.3">
      <c r="B414" s="32"/>
      <c r="C414" s="164"/>
      <c r="D414" s="164"/>
      <c r="E414" s="165"/>
      <c r="F414" s="246"/>
      <c r="G414" s="247"/>
      <c r="H414" s="247"/>
      <c r="I414" s="247"/>
      <c r="J414" s="166"/>
      <c r="K414" s="167"/>
      <c r="L414" s="248"/>
      <c r="M414" s="226"/>
      <c r="N414" s="228"/>
      <c r="O414" s="226"/>
      <c r="P414" s="226"/>
      <c r="Q414" s="226"/>
      <c r="R414" s="33"/>
      <c r="T414" s="143" t="s">
        <v>15</v>
      </c>
      <c r="U414" s="163" t="s">
        <v>37</v>
      </c>
      <c r="AA414" s="67"/>
      <c r="AT414" s="16" t="s">
        <v>782</v>
      </c>
      <c r="AU414" s="16" t="s">
        <v>17</v>
      </c>
      <c r="AY414" s="16" t="s">
        <v>782</v>
      </c>
      <c r="BE414" s="93">
        <f>IF(U414="základní",N414,0)</f>
        <v>0</v>
      </c>
      <c r="BF414" s="93">
        <f>IF(U414="snížená",N414,0)</f>
        <v>0</v>
      </c>
      <c r="BG414" s="93">
        <f>IF(U414="zákl. přenesená",N414,0)</f>
        <v>0</v>
      </c>
      <c r="BH414" s="93">
        <f>IF(U414="sníž. přenesená",N414,0)</f>
        <v>0</v>
      </c>
      <c r="BI414" s="93">
        <f>IF(U414="nulová",N414,0)</f>
        <v>0</v>
      </c>
      <c r="BJ414" s="16" t="s">
        <v>17</v>
      </c>
      <c r="BK414" s="93">
        <f>L414*K414</f>
        <v>0</v>
      </c>
    </row>
    <row r="415" spans="2:65" s="1" customFormat="1" ht="6.95" customHeight="1" x14ac:dyDescent="0.3"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6"/>
    </row>
  </sheetData>
  <sheetProtection algorithmName="SHA-512" hashValue="oHEaaDzn2sZw3OP2rSPoBL1m4defMXJZXU3u1ee0B3gHS5o7OIQGwv1VnA8Sa2s+55IqpWlheMqG2A5EpV2yhA==" saltValue="ogfiAgioMjVS3ucBu7Apww==" spinCount="100000" sheet="1" objects="1" scenarios="1"/>
  <mergeCells count="629">
    <mergeCell ref="H1:K1"/>
    <mergeCell ref="S2:AC2"/>
    <mergeCell ref="N125:Q125"/>
    <mergeCell ref="N126:Q126"/>
    <mergeCell ref="N127:Q127"/>
    <mergeCell ref="N289:Q289"/>
    <mergeCell ref="N308:Q308"/>
    <mergeCell ref="N313:Q313"/>
    <mergeCell ref="N394:Q394"/>
    <mergeCell ref="F392:I392"/>
    <mergeCell ref="L392:M392"/>
    <mergeCell ref="N392:Q392"/>
    <mergeCell ref="F393:I393"/>
    <mergeCell ref="L393:M393"/>
    <mergeCell ref="N393:Q393"/>
    <mergeCell ref="F386:I386"/>
    <mergeCell ref="L386:M386"/>
    <mergeCell ref="N386:Q386"/>
    <mergeCell ref="F387:I387"/>
    <mergeCell ref="L387:M387"/>
    <mergeCell ref="N387:Q387"/>
    <mergeCell ref="F388:I388"/>
    <mergeCell ref="L388:M388"/>
    <mergeCell ref="N388:Q388"/>
    <mergeCell ref="N396:Q396"/>
    <mergeCell ref="N403:Q403"/>
    <mergeCell ref="N404:Q404"/>
    <mergeCell ref="N410:Q410"/>
    <mergeCell ref="N411:Q411"/>
    <mergeCell ref="N413:Q413"/>
    <mergeCell ref="F414:I414"/>
    <mergeCell ref="L414:M414"/>
    <mergeCell ref="N414:Q414"/>
    <mergeCell ref="F408:I408"/>
    <mergeCell ref="L408:M408"/>
    <mergeCell ref="N408:Q408"/>
    <mergeCell ref="F409:I409"/>
    <mergeCell ref="L409:M409"/>
    <mergeCell ref="N409:Q409"/>
    <mergeCell ref="F412:I412"/>
    <mergeCell ref="L412:M412"/>
    <mergeCell ref="N412:Q412"/>
    <mergeCell ref="F405:I405"/>
    <mergeCell ref="L405:M405"/>
    <mergeCell ref="N405:Q405"/>
    <mergeCell ref="F406:I406"/>
    <mergeCell ref="L406:M406"/>
    <mergeCell ref="N406:Q406"/>
    <mergeCell ref="F407:I407"/>
    <mergeCell ref="L407:M407"/>
    <mergeCell ref="N407:Q407"/>
    <mergeCell ref="F400:I400"/>
    <mergeCell ref="L400:M400"/>
    <mergeCell ref="N400:Q400"/>
    <mergeCell ref="F401:I401"/>
    <mergeCell ref="L401:M401"/>
    <mergeCell ref="N401:Q401"/>
    <mergeCell ref="F402:I402"/>
    <mergeCell ref="L402:M402"/>
    <mergeCell ref="N402:Q402"/>
    <mergeCell ref="F397:I397"/>
    <mergeCell ref="L397:M397"/>
    <mergeCell ref="N397:Q397"/>
    <mergeCell ref="F398:I398"/>
    <mergeCell ref="L398:M398"/>
    <mergeCell ref="N398:Q398"/>
    <mergeCell ref="F399:I399"/>
    <mergeCell ref="L399:M399"/>
    <mergeCell ref="N399:Q399"/>
    <mergeCell ref="F395:I395"/>
    <mergeCell ref="L395:M395"/>
    <mergeCell ref="N395:Q395"/>
    <mergeCell ref="F389:I389"/>
    <mergeCell ref="L389:M389"/>
    <mergeCell ref="N389:Q389"/>
    <mergeCell ref="F390:I390"/>
    <mergeCell ref="L390:M390"/>
    <mergeCell ref="N390:Q390"/>
    <mergeCell ref="F391:I391"/>
    <mergeCell ref="L391:M391"/>
    <mergeCell ref="N391:Q391"/>
    <mergeCell ref="F383:I383"/>
    <mergeCell ref="L383:M383"/>
    <mergeCell ref="N383:Q383"/>
    <mergeCell ref="F384:I384"/>
    <mergeCell ref="L384:M384"/>
    <mergeCell ref="N384:Q384"/>
    <mergeCell ref="F385:I385"/>
    <mergeCell ref="L385:M385"/>
    <mergeCell ref="N385:Q385"/>
    <mergeCell ref="F380:I380"/>
    <mergeCell ref="L380:M380"/>
    <mergeCell ref="N380:Q380"/>
    <mergeCell ref="F381:I381"/>
    <mergeCell ref="L381:M381"/>
    <mergeCell ref="N381:Q381"/>
    <mergeCell ref="F382:I382"/>
    <mergeCell ref="L382:M382"/>
    <mergeCell ref="N382:Q382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F374:I374"/>
    <mergeCell ref="L374:M374"/>
    <mergeCell ref="N374:Q374"/>
    <mergeCell ref="F375:I375"/>
    <mergeCell ref="L375:M375"/>
    <mergeCell ref="N375:Q375"/>
    <mergeCell ref="F376:I376"/>
    <mergeCell ref="L376:M376"/>
    <mergeCell ref="N376:Q376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65:I365"/>
    <mergeCell ref="L365:M365"/>
    <mergeCell ref="N365:Q365"/>
    <mergeCell ref="F366:I366"/>
    <mergeCell ref="L366:M366"/>
    <mergeCell ref="N366:Q366"/>
    <mergeCell ref="F367:I367"/>
    <mergeCell ref="L367:M367"/>
    <mergeCell ref="N367:Q367"/>
    <mergeCell ref="F362:I362"/>
    <mergeCell ref="L362:M362"/>
    <mergeCell ref="N362:Q362"/>
    <mergeCell ref="F363:I363"/>
    <mergeCell ref="L363:M363"/>
    <mergeCell ref="N363:Q363"/>
    <mergeCell ref="F364:I364"/>
    <mergeCell ref="L364:M364"/>
    <mergeCell ref="N364:Q364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6:I306"/>
    <mergeCell ref="L306:M306"/>
    <mergeCell ref="N306:Q306"/>
    <mergeCell ref="F307:I307"/>
    <mergeCell ref="L307:M307"/>
    <mergeCell ref="N307:Q307"/>
    <mergeCell ref="F309:I309"/>
    <mergeCell ref="L309:M309"/>
    <mergeCell ref="N309:Q309"/>
    <mergeCell ref="F300:I300"/>
    <mergeCell ref="F301:I301"/>
    <mergeCell ref="F302:I302"/>
    <mergeCell ref="F303:I303"/>
    <mergeCell ref="F304:I304"/>
    <mergeCell ref="L304:M304"/>
    <mergeCell ref="N304:Q304"/>
    <mergeCell ref="F305:I305"/>
    <mergeCell ref="L305:M305"/>
    <mergeCell ref="N305:Q305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285:I285"/>
    <mergeCell ref="L285:M285"/>
    <mergeCell ref="N285:Q285"/>
    <mergeCell ref="F286:I286"/>
    <mergeCell ref="L286:M286"/>
    <mergeCell ref="N286:Q286"/>
    <mergeCell ref="F287:I287"/>
    <mergeCell ref="F288:I288"/>
    <mergeCell ref="F290:I290"/>
    <mergeCell ref="L290:M290"/>
    <mergeCell ref="N290:Q290"/>
    <mergeCell ref="F278:I278"/>
    <mergeCell ref="F279:I279"/>
    <mergeCell ref="F280:I280"/>
    <mergeCell ref="F281:I281"/>
    <mergeCell ref="F282:I282"/>
    <mergeCell ref="F283:I283"/>
    <mergeCell ref="L283:M283"/>
    <mergeCell ref="N283:Q283"/>
    <mergeCell ref="F284:I284"/>
    <mergeCell ref="L284:M284"/>
    <mergeCell ref="N284:Q284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F277:I277"/>
    <mergeCell ref="F266:I266"/>
    <mergeCell ref="F267:I267"/>
    <mergeCell ref="L267:M267"/>
    <mergeCell ref="N267:Q267"/>
    <mergeCell ref="F268:I268"/>
    <mergeCell ref="L268:M268"/>
    <mergeCell ref="N268:Q268"/>
    <mergeCell ref="F269:I269"/>
    <mergeCell ref="F270:I270"/>
    <mergeCell ref="F261:I261"/>
    <mergeCell ref="L261:M261"/>
    <mergeCell ref="N261:Q261"/>
    <mergeCell ref="F262:I262"/>
    <mergeCell ref="L262:M262"/>
    <mergeCell ref="N262:Q262"/>
    <mergeCell ref="F263:I263"/>
    <mergeCell ref="F264:I264"/>
    <mergeCell ref="F265:I265"/>
    <mergeCell ref="F255:I255"/>
    <mergeCell ref="F256:I256"/>
    <mergeCell ref="F257:I257"/>
    <mergeCell ref="F258:I258"/>
    <mergeCell ref="F259:I259"/>
    <mergeCell ref="L259:M259"/>
    <mergeCell ref="N259:Q259"/>
    <mergeCell ref="F260:I260"/>
    <mergeCell ref="L260:M260"/>
    <mergeCell ref="N260:Q260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32:I232"/>
    <mergeCell ref="F233:I233"/>
    <mergeCell ref="F234:I234"/>
    <mergeCell ref="F235:I235"/>
    <mergeCell ref="F236:I236"/>
    <mergeCell ref="F237:I237"/>
    <mergeCell ref="L237:M237"/>
    <mergeCell ref="N237:Q237"/>
    <mergeCell ref="F238:I238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18:I218"/>
    <mergeCell ref="L218:M218"/>
    <mergeCell ref="N218:Q218"/>
    <mergeCell ref="F219:I219"/>
    <mergeCell ref="L219:M219"/>
    <mergeCell ref="N219:Q219"/>
    <mergeCell ref="F220:I220"/>
    <mergeCell ref="F221:I221"/>
    <mergeCell ref="F222:I222"/>
    <mergeCell ref="F212:I212"/>
    <mergeCell ref="F213:I213"/>
    <mergeCell ref="F214:I214"/>
    <mergeCell ref="F215:I215"/>
    <mergeCell ref="F216:I216"/>
    <mergeCell ref="L216:M216"/>
    <mergeCell ref="N216:Q216"/>
    <mergeCell ref="F217:I217"/>
    <mergeCell ref="L217:M217"/>
    <mergeCell ref="N217:Q217"/>
    <mergeCell ref="F205:I205"/>
    <mergeCell ref="L205:M205"/>
    <mergeCell ref="N205:Q205"/>
    <mergeCell ref="F206:I206"/>
    <mergeCell ref="F207:I207"/>
    <mergeCell ref="F208:I208"/>
    <mergeCell ref="F209:I209"/>
    <mergeCell ref="F210:I210"/>
    <mergeCell ref="F211:I21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68:I168"/>
    <mergeCell ref="L168:M168"/>
    <mergeCell ref="N168:Q168"/>
    <mergeCell ref="F169:I169"/>
    <mergeCell ref="F170:I170"/>
    <mergeCell ref="F171:I171"/>
    <mergeCell ref="F172:I172"/>
    <mergeCell ref="F173:I173"/>
    <mergeCell ref="F174:I17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F157:I157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37:I137"/>
    <mergeCell ref="F138:I138"/>
    <mergeCell ref="F139:I139"/>
    <mergeCell ref="F140:I140"/>
    <mergeCell ref="L140:M140"/>
    <mergeCell ref="N140:Q140"/>
    <mergeCell ref="F141:I141"/>
    <mergeCell ref="L141:M141"/>
    <mergeCell ref="N141:Q141"/>
    <mergeCell ref="F130:I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M119:P119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pageMargins left="0.19685039370078741" right="0.19685039370078741" top="0.51181102362204722" bottom="0.27559055118110237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1593-2-17-Strelnice - VEN...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Vesela-PC\Jana</dc:creator>
  <cp:lastModifiedBy>Vančura Jan</cp:lastModifiedBy>
  <cp:lastPrinted>2019-03-21T09:54:31Z</cp:lastPrinted>
  <dcterms:created xsi:type="dcterms:W3CDTF">2019-03-21T09:50:03Z</dcterms:created>
  <dcterms:modified xsi:type="dcterms:W3CDTF">2019-03-22T05:58:32Z</dcterms:modified>
</cp:coreProperties>
</file>